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70" yWindow="90" windowWidth="8715" windowHeight="11640" tabRatio="923" activeTab="0"/>
  </bookViews>
  <sheets>
    <sheet name="Darbu apjoms" sheetId="1" r:id="rId1"/>
  </sheets>
  <externalReferences>
    <externalReference r:id="rId4"/>
  </externalReferences>
  <definedNames/>
  <calcPr fullCalcOnLoad="1"/>
</workbook>
</file>

<file path=xl/sharedStrings.xml><?xml version="1.0" encoding="utf-8"?>
<sst xmlns="http://schemas.openxmlformats.org/spreadsheetml/2006/main" count="2494" uniqueCount="923">
  <si>
    <r>
      <t>ventilators K160XL: L=300m³/h; H=100Pa; N</t>
    </r>
    <r>
      <rPr>
        <vertAlign val="subscript"/>
        <sz val="11"/>
        <rFont val="Arial Narrow"/>
        <family val="2"/>
      </rPr>
      <t>el</t>
    </r>
    <r>
      <rPr>
        <sz val="11"/>
        <rFont val="Arial Narrow"/>
        <family val="2"/>
      </rPr>
      <t>=105W; 230/1; K160XL</t>
    </r>
  </si>
  <si>
    <r>
      <t xml:space="preserve">gaisa vads no cinkota skārda </t>
    </r>
    <r>
      <rPr>
        <sz val="11"/>
        <rFont val="Arial"/>
        <family val="2"/>
      </rPr>
      <t>ø</t>
    </r>
    <r>
      <rPr>
        <sz val="11"/>
        <rFont val="Arial Narrow"/>
        <family val="2"/>
      </rPr>
      <t>100</t>
    </r>
  </si>
  <si>
    <r>
      <t xml:space="preserve">gaisa vads no cinkota skārda </t>
    </r>
    <r>
      <rPr>
        <sz val="11"/>
        <rFont val="Arial"/>
        <family val="2"/>
      </rPr>
      <t>ø</t>
    </r>
    <r>
      <rPr>
        <sz val="11"/>
        <rFont val="Arial Narrow"/>
        <family val="2"/>
      </rPr>
      <t>125</t>
    </r>
  </si>
  <si>
    <r>
      <t>līkums-90</t>
    </r>
    <r>
      <rPr>
        <sz val="11"/>
        <rFont val="Arial"/>
        <family val="2"/>
      </rPr>
      <t>º</t>
    </r>
    <r>
      <rPr>
        <sz val="11"/>
        <rFont val="Arial Narrow"/>
        <family val="2"/>
      </rPr>
      <t xml:space="preserve">, </t>
    </r>
    <r>
      <rPr>
        <sz val="11"/>
        <rFont val="Arial"/>
        <family val="2"/>
      </rPr>
      <t>ø</t>
    </r>
    <r>
      <rPr>
        <sz val="11"/>
        <rFont val="Arial Narrow"/>
        <family val="2"/>
      </rPr>
      <t>100</t>
    </r>
  </si>
  <si>
    <r>
      <t>ventilators RS 60-35L1: L=2000m³/h; H=200Pa; N</t>
    </r>
    <r>
      <rPr>
        <vertAlign val="subscript"/>
        <sz val="11"/>
        <rFont val="Arial Narrow"/>
        <family val="2"/>
      </rPr>
      <t>el</t>
    </r>
    <r>
      <rPr>
        <sz val="11"/>
        <rFont val="Arial Narrow"/>
        <family val="2"/>
      </rPr>
      <t>=700W; 230/1; RS 60-35 L1</t>
    </r>
  </si>
  <si>
    <t>Metāla inventārsastatņu lietošana fasāžu apdares darbos (noma), sastatņu izbūve un nojaukšana</t>
  </si>
  <si>
    <t>sastatnes</t>
  </si>
  <si>
    <t>aizsargsiets</t>
  </si>
  <si>
    <t>Fasāžu un cokola virsmu attīrīšana un apstrāde ar hidrofobu sastāvu</t>
  </si>
  <si>
    <t>hidrofobs "Vincents"</t>
  </si>
  <si>
    <t>Siltumizolācijas pielīmēšana sienai fasādē</t>
  </si>
  <si>
    <t>grunts</t>
  </si>
  <si>
    <t>dībeļi</t>
  </si>
  <si>
    <t>gb.</t>
  </si>
  <si>
    <t>līmjava</t>
  </si>
  <si>
    <t>cokola profils</t>
  </si>
  <si>
    <t>skrūves,dībelis (cokola profilam)</t>
  </si>
  <si>
    <t>Loga un durvju aiļu malas siltināšana līmējot akmens vates plāksnes 20mm biezumā ar līmjavu</t>
  </si>
  <si>
    <t>Loga un durvju aiļu malas nostiprināšana ar zemapmetuma līstītem ar sietu</t>
  </si>
  <si>
    <t xml:space="preserve">Līmjava </t>
  </si>
  <si>
    <t>Stūra līstes</t>
  </si>
  <si>
    <t>Izolēto virsmu stiegrošana ar stiklašķiedras sietu,stiprinot un izlīdzinot virsmu ar līmjavu</t>
  </si>
  <si>
    <t xml:space="preserve">stiklašķiedras siets </t>
  </si>
  <si>
    <t>dažādi stura profili</t>
  </si>
  <si>
    <t>Fasādes virsmu apmešana ar dekoratīvo javu</t>
  </si>
  <si>
    <t>dekoratīvs apmetums</t>
  </si>
  <si>
    <t xml:space="preserve">Sienu un aiļu gruntēšana un krāsošana ar fasādes krāsu </t>
  </si>
  <si>
    <t xml:space="preserve">grunts </t>
  </si>
  <si>
    <t>krāsa ar ton.</t>
  </si>
  <si>
    <t>Cokols</t>
  </si>
  <si>
    <t xml:space="preserve">Cokola sienas atrakšana 1200cm dziļumā. Grunts izstrādāšana ar roku darbu </t>
  </si>
  <si>
    <t>Cokola sienu virsmu notīrīšana</t>
  </si>
  <si>
    <t>Pamatu hidroizolācija ar bit. mastiku 2 kārtas</t>
  </si>
  <si>
    <t>Cokola siltināšana ar ekstrudētu putupolistirolu ECOPRIM XES 200 b=100mm vai ekvivalents</t>
  </si>
  <si>
    <t xml:space="preserve"> Armēta sieta pielīmēšana</t>
  </si>
  <si>
    <t>Cokola apmetums</t>
  </si>
  <si>
    <t>Cokola gruntēšana, krāsošana</t>
  </si>
  <si>
    <t xml:space="preserve">krāsa cokola </t>
  </si>
  <si>
    <t>Atrakto sienu  pēc  siltināšanas aizbēršana ar  minerālo  grunti  ar  blietēšanu</t>
  </si>
  <si>
    <t xml:space="preserve"> Aizsargapmale</t>
  </si>
  <si>
    <t>Pamatojuma izveidošana no blietētās smilts aizsargapmalei b=250mm</t>
  </si>
  <si>
    <t>Betona  apmales  pamatnes  blietēšana   ar   šķembu smalci 100mm biez.</t>
  </si>
  <si>
    <t xml:space="preserve"> Betona aizsargapmales ierīkošana no B-15,b=80mm </t>
  </si>
  <si>
    <t>Evakuācijas ugunsdzēsības kāpņus demontāža</t>
  </si>
  <si>
    <t>Ieejas kāpņu demontāža</t>
  </si>
  <si>
    <t>Šķembas</t>
  </si>
  <si>
    <t>betons B-20</t>
  </si>
  <si>
    <t>Betona transports un sūknis</t>
  </si>
  <si>
    <t>m/h</t>
  </si>
  <si>
    <t>u/izturīgs finieris</t>
  </si>
  <si>
    <t>akmens vate  PAROC FAS 3 b=150mm vai ekvivalents</t>
  </si>
  <si>
    <t>Sienas nostiprināšana BK-2</t>
  </si>
  <si>
    <t>tērauda loksne 50x5 l=500</t>
  </si>
  <si>
    <t>ķīļenkurs M12/50</t>
  </si>
  <si>
    <t>18</t>
  </si>
  <si>
    <t>19</t>
  </si>
  <si>
    <t>Kāpņu un pandusu montāža</t>
  </si>
  <si>
    <t>Pamatnes kāpņu izveidošana no šķembām b=200mm</t>
  </si>
  <si>
    <t xml:space="preserve">Grunts izstrādāšana ar roku darbu </t>
  </si>
  <si>
    <t>Kāpņu  laukumu un pandusu betonēšana</t>
  </si>
  <si>
    <r>
      <t xml:space="preserve">stiegrojums siets </t>
    </r>
    <r>
      <rPr>
        <sz val="11"/>
        <rFont val="Arial"/>
        <family val="2"/>
      </rPr>
      <t>ø</t>
    </r>
    <r>
      <rPr>
        <sz val="11"/>
        <rFont val="Arial Narrow"/>
        <family val="2"/>
      </rPr>
      <t xml:space="preserve">5 Bp I 100x100, </t>
    </r>
    <r>
      <rPr>
        <sz val="11"/>
        <rFont val="Arial"/>
        <family val="2"/>
      </rPr>
      <t>ø</t>
    </r>
    <r>
      <rPr>
        <sz val="11"/>
        <rFont val="Arial Narrow"/>
        <family val="2"/>
      </rPr>
      <t>10AIII-200/200</t>
    </r>
  </si>
  <si>
    <t>Ruļļmateriālu jumta seguma nojaukšana</t>
  </si>
  <si>
    <t>Metālisko kupolu montāža</t>
  </si>
  <si>
    <t>Grunts noblietēšana ar šķembām b=200mm</t>
  </si>
  <si>
    <t>Betona bedru kurināmajam sienu  izveidošana</t>
  </si>
  <si>
    <t>Sienu stiengrošana</t>
  </si>
  <si>
    <r>
      <t>ø</t>
    </r>
    <r>
      <rPr>
        <sz val="11"/>
        <rFont val="Arial Narrow"/>
        <family val="2"/>
      </rPr>
      <t>6AI, (6.m)</t>
    </r>
  </si>
  <si>
    <t>siets  ø10AIII-200/200 (20m2)</t>
  </si>
  <si>
    <r>
      <t>∟</t>
    </r>
    <r>
      <rPr>
        <sz val="11"/>
        <rFont val="Arial Narrow"/>
        <family val="2"/>
      </rPr>
      <t xml:space="preserve"> 50x5 (7.m)</t>
    </r>
  </si>
  <si>
    <t>k-ts</t>
  </si>
  <si>
    <t>Bedru kurināmajam lukas montāža</t>
  </si>
  <si>
    <t>Jumts. Skolas ēka.</t>
  </si>
  <si>
    <t xml:space="preserve">Bedre kurināmajam </t>
  </si>
  <si>
    <t>Metāla konstrukcijas montāža (BK13)</t>
  </si>
  <si>
    <t>□50x50x5, l=880</t>
  </si>
  <si>
    <t>□50x50x5, l=1860</t>
  </si>
  <si>
    <r>
      <t>∟</t>
    </r>
    <r>
      <rPr>
        <sz val="11"/>
        <rFont val="Arial Narrow"/>
        <family val="2"/>
      </rPr>
      <t xml:space="preserve"> 140x90x8, l=3120</t>
    </r>
  </si>
  <si>
    <t>1200x5, l-2840</t>
  </si>
  <si>
    <t>ķīļenkurs S-KAH 8/10</t>
  </si>
  <si>
    <t>200x5, l=200</t>
  </si>
  <si>
    <t>Stiprinājumi</t>
  </si>
  <si>
    <t>Jumta hidroizolējošā seguma ieklāšana divās kārtās, ieskaitot pielaidumu uz ēkas sienām līdz 300mm</t>
  </si>
  <si>
    <t>Skārda maliņas līdz 100mm platumā iestrāde ēkas sienā pieslēguma vietās (iefrēzē)</t>
  </si>
  <si>
    <t>Cinkotā skārda lāsenis ar polimērpārklājumu</t>
  </si>
  <si>
    <t>Hermetizējošā mastika</t>
  </si>
  <si>
    <t>plēve b=0.2mm</t>
  </si>
  <si>
    <t>Ruļļmateriālu jumta seguma un izlīdzinošās kārtās nojaukšana</t>
  </si>
  <si>
    <t xml:space="preserve">Tvaika izolāciju ierīkošana </t>
  </si>
  <si>
    <t>Siltuma izolācijas ieklāšana 140mm biezumā</t>
  </si>
  <si>
    <t xml:space="preserve">Siltuma izolācijas ieklāšana 40mm biezumā </t>
  </si>
  <si>
    <t>Beniņu stāvs (SP-3)</t>
  </si>
  <si>
    <t>Iekšējie apdares darbi. Skolas ēka.</t>
  </si>
  <si>
    <t>Ķieģeļu starpsienu mūrēšana</t>
  </si>
  <si>
    <t>java</t>
  </si>
  <si>
    <t>cementa java</t>
  </si>
  <si>
    <t>Saliekama dzelsbetona ailu pārsedžu montāža (BK-5)</t>
  </si>
  <si>
    <t xml:space="preserve"> PR-1. (8pb 13-1)</t>
  </si>
  <si>
    <t>PR-2 (8pb 16-1)</t>
  </si>
  <si>
    <t xml:space="preserve">PR-3, [14, l=1500; solis 40x4, l=430, bultskrūve M16 </t>
  </si>
  <si>
    <r>
      <t xml:space="preserve">PR-4, </t>
    </r>
    <r>
      <rPr>
        <sz val="11"/>
        <rFont val="Arial"/>
        <family val="2"/>
      </rPr>
      <t>∟</t>
    </r>
    <r>
      <rPr>
        <sz val="11"/>
        <rFont val="Arial Narrow"/>
        <family val="2"/>
      </rPr>
      <t xml:space="preserve">100x7, l=1500, solis 40x4, l=430,    bultskrūve M16  </t>
    </r>
  </si>
  <si>
    <t>Ailu pārsedžu apmetums</t>
  </si>
  <si>
    <t>siets Nr.10-1</t>
  </si>
  <si>
    <t>Metāla aiļu parsežu montāža (BK-5)</t>
  </si>
  <si>
    <t>Sienas</t>
  </si>
  <si>
    <t>Grīdu hidroizolācija</t>
  </si>
  <si>
    <t>Betona grīdas ar stiegrojumu</t>
  </si>
  <si>
    <t>Flīžu līme</t>
  </si>
  <si>
    <t>Šuvju aizpildītājs</t>
  </si>
  <si>
    <t>Grīdas</t>
  </si>
  <si>
    <t>Flīžu grīdu noņemšana</t>
  </si>
  <si>
    <t>Grīdu virsmas izlīdzināšana</t>
  </si>
  <si>
    <t>cementa java b=20mm</t>
  </si>
  <si>
    <t>Vecās krāsas noņemšana no griestiem</t>
  </si>
  <si>
    <t xml:space="preserve">Griesti </t>
  </si>
  <si>
    <t>Vecās krāsas noņemšana no sienām</t>
  </si>
  <si>
    <t>smilšpapīrs</t>
  </si>
  <si>
    <t>Keramikas flīzes nojaukšana</t>
  </si>
  <si>
    <t>Sienu špaktelēšana un krāsošana ar ū/izturīgas krāsu</t>
  </si>
  <si>
    <t>flizes</t>
  </si>
  <si>
    <t>lime</t>
  </si>
  <si>
    <t>suvju aizpilditājs</t>
  </si>
  <si>
    <t xml:space="preserve">Keramikas flīzes ieklāšana </t>
  </si>
  <si>
    <t>Sienu apmetuma un virsmas sagatavošanu apdarei</t>
  </si>
  <si>
    <t>m/karkas</t>
  </si>
  <si>
    <t>šuvju siets</t>
  </si>
  <si>
    <t xml:space="preserve">Ailu sānu virsmu apdare ar ģipškartona  plāksnēm  pa metāla  karkasu </t>
  </si>
  <si>
    <t>betons B-20 b=50mm</t>
  </si>
  <si>
    <t>Griestu špaktelēšana un krāsošana</t>
  </si>
  <si>
    <t>Griestu apmetuma un virsmas sagatavošanu apdarei</t>
  </si>
  <si>
    <t>Saliekama dzelsbetona ailu pārsedžu montāža (BK-9)</t>
  </si>
  <si>
    <t>Metāla aiļu parsežu montāža (BK-9)</t>
  </si>
  <si>
    <r>
      <t xml:space="preserve">PR-2, </t>
    </r>
    <r>
      <rPr>
        <sz val="11"/>
        <rFont val="Arial"/>
        <family val="2"/>
      </rPr>
      <t>∟</t>
    </r>
    <r>
      <rPr>
        <sz val="11"/>
        <rFont val="Arial Narrow"/>
        <family val="2"/>
      </rPr>
      <t xml:space="preserve">100x7, l=1500, solis 40x4, l=530,    bultskrūve M16  </t>
    </r>
  </si>
  <si>
    <r>
      <t xml:space="preserve">PR-3, </t>
    </r>
    <r>
      <rPr>
        <sz val="11"/>
        <rFont val="Arial"/>
        <family val="2"/>
      </rPr>
      <t>∟</t>
    </r>
    <r>
      <rPr>
        <sz val="11"/>
        <rFont val="Arial Narrow"/>
        <family val="2"/>
      </rPr>
      <t xml:space="preserve">100x7, l=1900, solis 40x4, l=530,    bultskrūve M16  </t>
    </r>
  </si>
  <si>
    <t>Beņiņu lūkas aille BK-7</t>
  </si>
  <si>
    <t>MS-1, MS-2</t>
  </si>
  <si>
    <t xml:space="preserve">Metāla konstrukcijas montāža </t>
  </si>
  <si>
    <t xml:space="preserve">Betonēšana </t>
  </si>
  <si>
    <t>betons B7.5</t>
  </si>
  <si>
    <t>betons B20</t>
  </si>
  <si>
    <t>Enkuri E-1</t>
  </si>
  <si>
    <t>Distanceri</t>
  </si>
  <si>
    <t>Jumta  notekcauruļu un notekreņu  noņemšana un  montāža</t>
  </si>
  <si>
    <t xml:space="preserve">          siltumizolācija vate PAROC CGL 20 cy  50mm vai ekvivalents</t>
  </si>
  <si>
    <t>D-8 1200x2100</t>
  </si>
  <si>
    <t>D-6, D -9, D -10, D-11, D-12; gludas koka durvis, ktāsojums ar alkīda baltu krāsu, rokturis ar uzliku un slēdzeni, eņģes.</t>
  </si>
  <si>
    <t>D -6,  1000x2100</t>
  </si>
  <si>
    <t xml:space="preserve"> D-7, 1000x2100</t>
  </si>
  <si>
    <t>D -7, gludas koka vai MDF durvis, ktāsojums ar alkīda krāsu RAL 7047, rokturis ar uzliku un slēdzeni, eņģes.</t>
  </si>
  <si>
    <t>UD -3, UD -4,  divviru durvis ar pašaizvēršanās mehanismu (tērauda ugunsdzēsības EI 30) rokturis ar uzliku un slēdzeni, eņģes.</t>
  </si>
  <si>
    <t>Grunts noblietēšana ar šķembām</t>
  </si>
  <si>
    <t>šķembas b=80mm</t>
  </si>
  <si>
    <t>Plēve Paroc XMV 001 vai analogs</t>
  </si>
  <si>
    <t xml:space="preserve">stiegrojums </t>
  </si>
  <si>
    <t>Akmens masas flīzes ieklāšana</t>
  </si>
  <si>
    <t>Siltumizolācijas plātņu ieklāšāna uz betona pamatojuma</t>
  </si>
  <si>
    <t>Plātnes Paroc GRS 20 b=50mm</t>
  </si>
  <si>
    <t>Plātnes Paroc SSB  b=30mm</t>
  </si>
  <si>
    <t xml:space="preserve">G - 2 </t>
  </si>
  <si>
    <t xml:space="preserve">G - 1 </t>
  </si>
  <si>
    <t>G - 3</t>
  </si>
  <si>
    <t>stiegrojums</t>
  </si>
  <si>
    <t>gridlīste</t>
  </si>
  <si>
    <t>Piekārto griestu no reģipsa uz metāla karkasa montāža</t>
  </si>
  <si>
    <t>šuvju lenta</t>
  </si>
  <si>
    <t>reģips GKBI</t>
  </si>
  <si>
    <t>Sienu un ailu špaktelēšana un krāsošana ar ū/izturīgas krāsu</t>
  </si>
  <si>
    <t>Nozarkarba</t>
  </si>
  <si>
    <t>Turētajs 113/Z-16 Zn uztvērējs  D16mm</t>
  </si>
  <si>
    <t>Savienojums ar notekreni (tips 262)</t>
  </si>
  <si>
    <t>Spaile sniega barjeram (tips 264)</t>
  </si>
  <si>
    <t>Vadītājs  isCon 750 LGR</t>
  </si>
  <si>
    <t>isCon H 26VA-stiprinājums sienai</t>
  </si>
  <si>
    <t>MK-B mērijumam</t>
  </si>
  <si>
    <t>Kabelis ar vara dzīslām PVC izolācijā , monolīta 1x16 мм2</t>
  </si>
  <si>
    <t>Kabelis ar vara dzīslām PVC izolācijā , monolīta 1x6 мм2</t>
  </si>
  <si>
    <t>Cinkots plakandzelzs 40x4 mm²</t>
  </si>
  <si>
    <t xml:space="preserve">Vertikāls zibensuztērējs  ar augšgalā samazinātu diametru Æ16/ 10 мм, L = 2,0 м </t>
  </si>
  <si>
    <t>Krusteniskais savienojums joslai līdz 40мм stieple Æ 8 мм(2 skrūves), nerūsējošs tērauds</t>
  </si>
  <si>
    <t xml:space="preserve">Vertikāls cinkots zemētājs 3.0м Æ 16 мм </t>
  </si>
  <si>
    <t>Vara stieple Æ 8 мм RD 8-Cu 50</t>
  </si>
  <si>
    <t xml:space="preserve">Veidņi </t>
  </si>
  <si>
    <t>"Uniflot" vai ekvivalents</t>
  </si>
  <si>
    <t>"Beto-Kontakt" vai ekvivalents</t>
  </si>
  <si>
    <t>špaktele "Uniflot"  vai ekvivalents</t>
  </si>
  <si>
    <t>Elektroapgāde. Viesnīcas ēka.</t>
  </si>
  <si>
    <t>Automātiskais slēdzis C16A</t>
  </si>
  <si>
    <t>Automātiskais slēdzis B10A</t>
  </si>
  <si>
    <t>Kabelis ar vara dzīslām NYM-1-5x4.0</t>
  </si>
  <si>
    <t>Kabelis ar vara dzīslām NYM-1-3x2.5</t>
  </si>
  <si>
    <t>Kabelis ar vara dzīslām NYM-1-3x1.5</t>
  </si>
  <si>
    <t>Gaismeklis ar norādi ''Izeja'' LED, IP44komplektā ar iebūvēto akumulatoru</t>
  </si>
  <si>
    <t>Gaismeklis ar luminiscences spuldzēm (montējams piekārtajos griestos) 230V, 4x18W, IP21</t>
  </si>
  <si>
    <t>Sienas kontakts 1f., ar zemeš. kont., IP21</t>
  </si>
  <si>
    <t>Sienas kontakts 1f., ar zemeš. kont., IP44/IP45</t>
  </si>
  <si>
    <t>Vienpola zemapmetuma slēdzis 230V, z/apm., IP21</t>
  </si>
  <si>
    <t>Vienpola zemapmetuma slēdzis 230V, z/apm., IP44/45</t>
  </si>
  <si>
    <t>Divpolu zemapmetuma slēdzis 230V, v/apm., IP21</t>
  </si>
  <si>
    <t>Vienpola virsapmetuma pārslēdzis 230V, v/apm., IP21</t>
  </si>
  <si>
    <t>Elektroapgāde. Skolas ēka.</t>
  </si>
  <si>
    <t>Nopludes automāts 16A, 30 mA</t>
  </si>
  <si>
    <t>Nopludes automāts 10A, 30 mA</t>
  </si>
  <si>
    <r>
      <t xml:space="preserve">Elastīga (gofrēta) PVC caurule, ar uguns degšanas procesa uzturošu ārējo apvalku </t>
    </r>
    <r>
      <rPr>
        <sz val="11"/>
        <rFont val="Arial"/>
        <family val="2"/>
      </rPr>
      <t>ø</t>
    </r>
    <r>
      <rPr>
        <sz val="11"/>
        <rFont val="Arial Narrow"/>
        <family val="2"/>
      </rPr>
      <t>20mm</t>
    </r>
  </si>
  <si>
    <t>Gaismeklis ar luminiscences spuldzēm (montējams piekārtajos griestos) 230V, 2x18W, IP45</t>
  </si>
  <si>
    <t>Gaismeklis ar luminiscences spuldzēm (montējams piekārtajos griestos) 230V, 2x18W, IP21</t>
  </si>
  <si>
    <t>Gaismeklis ar luminiscences spuldzēm (montējams piekārtajos griestos) 230V, 2x26W, IP54</t>
  </si>
  <si>
    <t>Gaismeklis ar luminiscences spuldzēm (montējams piekārtajos griestos) 230V, 1x18W, IP45</t>
  </si>
  <si>
    <t>Gaismeklis ar luminiscences spuldzēm (montējams piekārtajos griestos) 230V, 1x36W, IP45</t>
  </si>
  <si>
    <t>Pārsprieguma novadītājs V20-C/3+NPE</t>
  </si>
  <si>
    <t>Automātiskais slēdzis 3C20A</t>
  </si>
  <si>
    <t>Automātiskais slēdzis 3C16A</t>
  </si>
  <si>
    <t>Kabelis ar vara dzīslām NYM-1-5x2.5</t>
  </si>
  <si>
    <t>Kabelis ar vara dzīslām NYM-1-3x4</t>
  </si>
  <si>
    <t xml:space="preserve">Ūdensapgādes un kanalizācijas tīkli. </t>
  </si>
  <si>
    <t>Pagraba stāvs</t>
  </si>
  <si>
    <t>Pirmais stāvs.</t>
  </si>
  <si>
    <t>Esošo sanitāro ierīču demontāža</t>
  </si>
  <si>
    <t>Esošo kanaližācijas cauruļu demontāža</t>
  </si>
  <si>
    <t>PVC kanalizācijas caurules ø110mm montāža</t>
  </si>
  <si>
    <t>Trejgabals ø110/50/110, 45º</t>
  </si>
  <si>
    <t>Trejgabals ø110/50/110, 90º</t>
  </si>
  <si>
    <t>Trejgabals ø110,  90º</t>
  </si>
  <si>
    <r>
      <t xml:space="preserve">Noslēgtrapu </t>
    </r>
    <r>
      <rPr>
        <sz val="10"/>
        <rFont val="Arial"/>
        <family val="2"/>
      </rPr>
      <t>ø</t>
    </r>
    <r>
      <rPr>
        <sz val="10"/>
        <rFont val="Arial"/>
        <family val="2"/>
      </rPr>
      <t>110mm montāža</t>
    </r>
  </si>
  <si>
    <t>Stiprinājumi 110mm</t>
  </si>
  <si>
    <r>
      <t xml:space="preserve">Līkums </t>
    </r>
    <r>
      <rPr>
        <sz val="10"/>
        <rFont val="Arial"/>
        <family val="2"/>
      </rPr>
      <t>ø</t>
    </r>
    <r>
      <rPr>
        <sz val="10"/>
        <rFont val="Arial"/>
        <family val="2"/>
      </rPr>
      <t>50mm, 45</t>
    </r>
    <r>
      <rPr>
        <sz val="10"/>
        <rFont val="Arial"/>
        <family val="2"/>
      </rPr>
      <t>º</t>
    </r>
  </si>
  <si>
    <r>
      <t xml:space="preserve">Līkums </t>
    </r>
    <r>
      <rPr>
        <sz val="10"/>
        <rFont val="Arial"/>
        <family val="2"/>
      </rPr>
      <t>ø</t>
    </r>
    <r>
      <rPr>
        <sz val="10"/>
        <rFont val="Arial"/>
        <family val="2"/>
      </rPr>
      <t>50mm, 90</t>
    </r>
    <r>
      <rPr>
        <sz val="10"/>
        <rFont val="Arial"/>
        <family val="2"/>
      </rPr>
      <t>º</t>
    </r>
  </si>
  <si>
    <t>Trejgabals ø50, 90º</t>
  </si>
  <si>
    <r>
      <t xml:space="preserve">Trapu </t>
    </r>
    <r>
      <rPr>
        <sz val="10"/>
        <rFont val="Arial"/>
        <family val="2"/>
      </rPr>
      <t>ø</t>
    </r>
    <r>
      <rPr>
        <sz val="10"/>
        <rFont val="Arial"/>
        <family val="2"/>
      </rPr>
      <t>50mm montāža</t>
    </r>
  </si>
  <si>
    <t>Stiprinājumi 50mm</t>
  </si>
  <si>
    <t>Duškabīnes montāža</t>
  </si>
  <si>
    <t>klozetpods, kpl. ar skalomo kasti un stiprinājumi</t>
  </si>
  <si>
    <t>Hermetizācijas u.c. Palīgmateriāli</t>
  </si>
  <si>
    <t>Kanalizācijas sistēmas skalosana</t>
  </si>
  <si>
    <t>sistēma</t>
  </si>
  <si>
    <t>Karstā ūdens cirkulācijas ūdensvads T4</t>
  </si>
  <si>
    <r>
      <t xml:space="preserve">Akmens vates siltumizolācijas </t>
    </r>
    <r>
      <rPr>
        <sz val="10"/>
        <rFont val="Arial"/>
        <family val="2"/>
      </rPr>
      <t>ø</t>
    </r>
    <r>
      <rPr>
        <sz val="10"/>
        <rFont val="Arial"/>
        <family val="2"/>
      </rPr>
      <t>15mm, b=25mm</t>
    </r>
  </si>
  <si>
    <r>
      <t xml:space="preserve">Cinkota tērauda caurļvada savienojuma detaļas </t>
    </r>
    <r>
      <rPr>
        <sz val="10"/>
        <rFont val="Arial"/>
        <family val="2"/>
      </rPr>
      <t>ø</t>
    </r>
    <r>
      <rPr>
        <sz val="10"/>
        <rFont val="Arial"/>
        <family val="2"/>
      </rPr>
      <t>15mm</t>
    </r>
  </si>
  <si>
    <t>Cauruļvada stiprinājumi, metāla, ar gumijas izolāciju</t>
  </si>
  <si>
    <t>Cauruļvadu skalosana un hidrauliskā pārbaude</t>
  </si>
  <si>
    <t>Esošo sanitārā mezgla cauruļu demontāža</t>
  </si>
  <si>
    <t>Savienojumu uzmavas ø151mm (Precizējamas montāžas gaitā)</t>
  </si>
  <si>
    <t>Savienojumu montāžas palīgmateriāli (Precizējamas montāžas gaitā)</t>
  </si>
  <si>
    <t>Signalizācijas vadu savienotājs</t>
  </si>
  <si>
    <t>Vadu turētājs</t>
  </si>
  <si>
    <t>Signalizācijas vadības kārba</t>
  </si>
  <si>
    <t>Trīs dzīslu vara kabelis (3x1.5)</t>
  </si>
  <si>
    <t>Trases tukšošanas ventīlis DN25</t>
  </si>
  <si>
    <t>Trejgabals DN 50/25/52</t>
  </si>
  <si>
    <t>Lodveida ventīlis DN50</t>
  </si>
  <si>
    <t>špaktele "Uniflot" vai ekvivalents</t>
  </si>
  <si>
    <t>špaktele "vetonit LR" vai ekvivalents</t>
  </si>
  <si>
    <t>Plēve Paroc XMV 001 vai ekvivalents</t>
  </si>
  <si>
    <t>Spēka sadalne VSS, IP21 z/a ar tērauda slēdzeni. 
Ar ievadslēdzi  3f,3p, 25A-1gab.</t>
  </si>
  <si>
    <t>Automātiskais slēdzis C20A</t>
  </si>
  <si>
    <t>Divpolu zemapmetuma slēdzis 230V, v/apm., IP21/IP44</t>
  </si>
  <si>
    <t>1/3</t>
  </si>
  <si>
    <t xml:space="preserve">Spēka sadalne MGS+AAS, IP44 v/a ar tērauda slēdzeni.
Ar ievadslēdzi  3f,3p,80A-1gab.,  3f,3p,20A-1gab.,nopludes automāts ∆I=30мА 1f, 10A-1gab., automātiskais slēdzis C,3f,3p,20A-3gab., automātiskais slēdzis C,3f,3p,16A-5gab.,automātiskais slēdzis B,1f,1p,10A-1gab.  (Sk. EL-2)
</t>
  </si>
  <si>
    <t xml:space="preserve">
Gaismeklis Slopia Sky Outdoor pole luminaires  RZB, 230V, HIT-TC-CE, 1x35W, IP65</t>
  </si>
  <si>
    <t>Gaismeklis Slopia Sky Outdoor pole luminaires  RZB, 230V, HIT-TC-CE 4x35W, IP65</t>
  </si>
  <si>
    <t>Vertikāls zibensuztērējs  ar augšgalā samazinātu diametru Æ16/ 10 мм, L = 4,0 м. Kods OBO Bettermann vai ekvivalents</t>
  </si>
  <si>
    <t>pieplūdes gaisa ietaise OVR-125</t>
  </si>
  <si>
    <t>T-gabals; 100/100</t>
  </si>
  <si>
    <t>T-gabals; 160/100</t>
  </si>
  <si>
    <t>gaisa vads no cinkota skārda, 400x300</t>
  </si>
  <si>
    <t>gaisa reg. vārsts (komplektā ar motora piedziņu SF230A-S Belimo), SPB(UJS)400x300</t>
  </si>
  <si>
    <t>Pieplūdes reste, RIS 600x400</t>
  </si>
  <si>
    <t>N-6 un P-6</t>
  </si>
  <si>
    <t>gaisa vads no cinkota skārda ø 125</t>
  </si>
  <si>
    <t>līkums-90, ø 125</t>
  </si>
  <si>
    <t>līkums-90, ø 160</t>
  </si>
  <si>
    <t>sedlsavienojums, 160/125</t>
  </si>
  <si>
    <t>pāreja, 160/125</t>
  </si>
  <si>
    <t>pāreja, 200/160</t>
  </si>
  <si>
    <t>gaisa sadalītājs, KH-125</t>
  </si>
  <si>
    <t>gaisa sadalītājs, KOS-200</t>
  </si>
  <si>
    <t>Filtrs, FFR-160</t>
  </si>
  <si>
    <t>Kalorīferis, CB-160</t>
  </si>
  <si>
    <t>Ieņemšanas reste, IGC-160</t>
  </si>
  <si>
    <t>N-7 un P-7</t>
  </si>
  <si>
    <t>ventilators K160XL: L=300m³/h; H=100Pa; Nel=105W; 230/1, K160XL</t>
  </si>
  <si>
    <t>vara cauruļvadi d42</t>
  </si>
  <si>
    <t>PURMO CV radiators komplektā ar atgaisotāju, korķi, montāžas stiprinājumiem, un noslēgvārstu CV21-300-700</t>
  </si>
  <si>
    <t>PURMO CV radiators komplektā ar atgaisotāju, korķi, montāžas stiprinājumiem, un noslēgvārstu CV21-300-800</t>
  </si>
  <si>
    <t>PURMO CV radiators komplektā ar atgaisotāju, korķi, montāžas stiprinājumiem, un noslēgvārstu CV21-400-500</t>
  </si>
  <si>
    <t>PURMO CV radiators komplektā ar atgaisotāju, korķi, montāžas stiprinājumiem, un noslēgvārstu CV21-400-600</t>
  </si>
  <si>
    <t>PURMO CV radiators komplektā ar atgaisotāju, korķi, montāžas stiprinājumiem, un noslēgvārstu CV21-400-800</t>
  </si>
  <si>
    <t>PURMO CV radiators komplektā ar atgaisotāju, korķi, montāžas stiprinājumiem, un noslēgvārstu CV21-500-700</t>
  </si>
  <si>
    <t>PURMO CV radiators komplektā ar atgaisotāju, korķi, montāžas stiprinājumiem, un noslēgvārstu CV21-600-900</t>
  </si>
  <si>
    <t>PURMO CV radiators komplektā ar atgaisotāju, korķi, montāžas stiprinājumiem, un noslēgvārstu CV21-500-500</t>
  </si>
  <si>
    <t>Purmo Air komplektā ar (YG027;AIR22-102/450;G1;A) un atgaisotāju, korķi, montāžas stiprinājumiem, un noslēgvārstu C22 500x800+AIR22</t>
  </si>
  <si>
    <t>Purmo Air komplektā ar (YG027;AIR22-102/450;G1;A)un atgaisotāju, korķi, montāžas stiprinājumiem, un noslēgvārstu C22 400x1200+2xAIR22</t>
  </si>
  <si>
    <t>montāžas komplekts (krāsošana un gruntēsana)</t>
  </si>
  <si>
    <t>cauruļvadu fasondaļas</t>
  </si>
  <si>
    <t>Pievienošanās pie esošā ūdensvada</t>
  </si>
  <si>
    <r>
      <t xml:space="preserve">Trejgabals-redukcija </t>
    </r>
    <r>
      <rPr>
        <sz val="10"/>
        <rFont val="Arial"/>
        <family val="2"/>
      </rPr>
      <t>ø</t>
    </r>
    <r>
      <rPr>
        <sz val="10"/>
        <rFont val="Arial"/>
        <family val="2"/>
      </rPr>
      <t>32/25mm</t>
    </r>
  </si>
  <si>
    <r>
      <t xml:space="preserve">Saskrūve - pāreja </t>
    </r>
    <r>
      <rPr>
        <sz val="10"/>
        <rFont val="Arial"/>
        <family val="2"/>
      </rPr>
      <t>ø</t>
    </r>
    <r>
      <rPr>
        <sz val="10"/>
        <rFont val="Arial"/>
        <family val="2"/>
      </rPr>
      <t>25/18x1.0</t>
    </r>
  </si>
  <si>
    <r>
      <t xml:space="preserve">Kapara caurules, </t>
    </r>
    <r>
      <rPr>
        <sz val="10"/>
        <rFont val="Arial"/>
        <family val="2"/>
      </rPr>
      <t>ø</t>
    </r>
    <r>
      <rPr>
        <sz val="10"/>
        <rFont val="Arial"/>
        <family val="2"/>
      </rPr>
      <t>18mm, montāža</t>
    </r>
  </si>
  <si>
    <r>
      <t xml:space="preserve">Lodveda ventīlis </t>
    </r>
    <r>
      <rPr>
        <sz val="10"/>
        <rFont val="Arial"/>
        <family val="2"/>
      </rPr>
      <t>ø</t>
    </r>
    <r>
      <rPr>
        <sz val="10"/>
        <rFont val="Arial"/>
        <family val="2"/>
      </rPr>
      <t>20mm</t>
    </r>
  </si>
  <si>
    <t>kapara trejgabals - redukcija 18/15/18 montāža</t>
  </si>
  <si>
    <r>
      <t xml:space="preserve">Saskrūve - pāreja </t>
    </r>
    <r>
      <rPr>
        <sz val="10"/>
        <rFont val="Arial"/>
        <family val="2"/>
      </rPr>
      <t>15</t>
    </r>
    <r>
      <rPr>
        <sz val="10"/>
        <rFont val="Arial"/>
        <family val="2"/>
      </rPr>
      <t>/15x1.0</t>
    </r>
  </si>
  <si>
    <r>
      <t>Kapara līkums 18x1.0, 90</t>
    </r>
    <r>
      <rPr>
        <sz val="10"/>
        <rFont val="Arial"/>
        <family val="2"/>
      </rPr>
      <t>º</t>
    </r>
  </si>
  <si>
    <t>Kapara pareja 18/15</t>
  </si>
  <si>
    <r>
      <t xml:space="preserve">Kapara caurules, </t>
    </r>
    <r>
      <rPr>
        <sz val="10"/>
        <rFont val="Arial"/>
        <family val="2"/>
      </rPr>
      <t>ø</t>
    </r>
    <r>
      <rPr>
        <sz val="10"/>
        <rFont val="Arial"/>
        <family val="2"/>
      </rPr>
      <t>15mm, montāža</t>
    </r>
  </si>
  <si>
    <r>
      <t>Kapara līkums 15, 90</t>
    </r>
    <r>
      <rPr>
        <sz val="10"/>
        <rFont val="Arial"/>
        <family val="2"/>
      </rPr>
      <t>º</t>
    </r>
  </si>
  <si>
    <r>
      <t>Kapara trejgabals 15, 90</t>
    </r>
    <r>
      <rPr>
        <sz val="10"/>
        <rFont val="Arial"/>
        <family val="2"/>
      </rPr>
      <t>º</t>
    </r>
  </si>
  <si>
    <t>Saiskrūve 15mm</t>
  </si>
  <si>
    <r>
      <t xml:space="preserve">Atgaisotājs </t>
    </r>
    <r>
      <rPr>
        <sz val="10"/>
        <rFont val="Arial"/>
        <family val="2"/>
      </rPr>
      <t>ø</t>
    </r>
    <r>
      <rPr>
        <sz val="10"/>
        <rFont val="Arial"/>
        <family val="2"/>
      </rPr>
      <t>15mm</t>
    </r>
  </si>
  <si>
    <r>
      <t xml:space="preserve">Lodveida ventīļu </t>
    </r>
    <r>
      <rPr>
        <sz val="10"/>
        <rFont val="Arial"/>
        <family val="2"/>
      </rPr>
      <t>ø</t>
    </r>
    <r>
      <rPr>
        <sz val="10"/>
        <rFont val="Arial"/>
        <family val="2"/>
      </rPr>
      <t>15mm, montāža</t>
    </r>
  </si>
  <si>
    <t>Lokanais pievads ar līvēm, L=300-500mm</t>
  </si>
  <si>
    <t>Dušas jaucējkrānu montāža</t>
  </si>
  <si>
    <r>
      <t xml:space="preserve">Anikondensāta izolācijas montāža, </t>
    </r>
    <r>
      <rPr>
        <sz val="10"/>
        <rFont val="Arial"/>
        <family val="2"/>
      </rPr>
      <t>18x</t>
    </r>
    <r>
      <rPr>
        <sz val="10"/>
        <rFont val="Arial"/>
        <family val="2"/>
      </rPr>
      <t>13mm</t>
    </r>
  </si>
  <si>
    <t>Anikondensāta izolācijas montāža, 15x13mm</t>
  </si>
  <si>
    <r>
      <t xml:space="preserve">Cauruļvada stiprinājumu </t>
    </r>
    <r>
      <rPr>
        <sz val="10"/>
        <rFont val="Arial"/>
        <family val="2"/>
      </rPr>
      <t>ø</t>
    </r>
    <r>
      <rPr>
        <sz val="10"/>
        <rFont val="Arial"/>
        <family val="2"/>
      </rPr>
      <t>40-45mm montāža</t>
    </r>
  </si>
  <si>
    <t>Viesnīca</t>
  </si>
  <si>
    <t>Kanalizācija K1</t>
  </si>
  <si>
    <t>Esošo sanitāro ierīču demontāža 1., 2. un 3. stāvos</t>
  </si>
  <si>
    <t>Revīzija ø110mm montāža</t>
  </si>
  <si>
    <t>Duškabīnes  demontāza un atpakaļ montāža</t>
  </si>
  <si>
    <t>Kanalizācijas stāvvada izbūve no skaņas izolējošām kanalizācijas caurulēm (Baltas)</t>
  </si>
  <si>
    <r>
      <t xml:space="preserve">Gaisa vakuma vārsta </t>
    </r>
    <r>
      <rPr>
        <sz val="10"/>
        <rFont val="Arial"/>
        <family val="2"/>
      </rPr>
      <t>ø</t>
    </r>
    <r>
      <rPr>
        <sz val="10"/>
        <rFont val="Arial"/>
        <family val="2"/>
      </rPr>
      <t>110mm montāža uz kanalizācijas caurulesēkas bēniņos</t>
    </r>
  </si>
  <si>
    <t>Hermetizācijas u.c. palīgmateriāli</t>
  </si>
  <si>
    <t>Tualešu aprīkojuma, cilvēkiem ar kustību traucējumiem montāža</t>
  </si>
  <si>
    <r>
      <t xml:space="preserve">Saskrūve - pāreja </t>
    </r>
    <r>
      <rPr>
        <sz val="10"/>
        <rFont val="Arial"/>
        <family val="2"/>
      </rPr>
      <t>ø</t>
    </r>
    <r>
      <rPr>
        <sz val="10"/>
        <rFont val="Arial"/>
        <family val="2"/>
      </rPr>
      <t>32/18x1.0</t>
    </r>
  </si>
  <si>
    <t>Spēka sadalne (SS1), IP65 zemapmetuma ar tērauda slēdzeni. Slēdzis  3f,3p,16A-1gab.,  nopludes automāts ∆I=30мА 1f, 16A-2gab., 1f, 10A-5gab., automātiskais slēdzis C,1f,1p,16A-1gab., automātiskais slēdzis B,1f,1p,16A-1gab., C,1f,1p,10A-5gab.</t>
  </si>
  <si>
    <t>Spēka sadalne (SS2), IP65 zemapmetuma ar tērauda slēdzeni. Slēdzis  3f,3p, 20A-1gab.,  nopludes automāts ∆I=30мА 1f, 16A-2gab., 1f, 10A-2gab., automātiskais slēdzis C,1f,1p,16A-2gab., C,1f,1p,10A-2gab., automātiskais slēdzis 3C,3f,3p,16A-2gab.</t>
  </si>
  <si>
    <t>Apgaismojuma sadalne (TAS), IP44 zemapmetuma ar tērauda slēdzeni. Slēdzis  3f,3p, 16A-1gab.,  nopludes automāts ∆I=30мА  1f, 10A-4gab., automātiskais slēdzis C,1f,1p,10A-4gab.</t>
  </si>
  <si>
    <t>Gaismeklis ar luminiscences spuldzēm (montējams piekārtajos griestos) 230V, 1x58W, IP65</t>
  </si>
  <si>
    <t>Gaismeklis Central Park Die-cast aluminium
 luminaires RZB 230V, 1x150W, IP54</t>
  </si>
  <si>
    <t>Vienpola zemapmetuma pārslēdzis 230V, z/apm., IP21</t>
  </si>
  <si>
    <t>Divpolu zemapmetuma slēdzis 230V, v/apm., IP44/45</t>
  </si>
  <si>
    <t>Krēslas slēdzis 230V, 10A</t>
  </si>
  <si>
    <t>Sienas kontakts 1f., ar zemeš. kont., IP44/IP65</t>
  </si>
  <si>
    <t xml:space="preserve">Jumta vai sienas savienouma spaile 
ar stiepli Æ 8-10 мм </t>
  </si>
  <si>
    <t>Tranšeju rakšana</t>
  </si>
  <si>
    <t>Kabelis ar vara dzīslām NYM-1-5x16</t>
  </si>
  <si>
    <t>Sagatavošanas, demontāžas darbi</t>
  </si>
  <si>
    <t>1.1</t>
  </si>
  <si>
    <t>labiekārtojamās teritorijas nospraušana</t>
  </si>
  <si>
    <t>Segumu izbūve</t>
  </si>
  <si>
    <t>2.1</t>
  </si>
  <si>
    <t>Brauktuves betona apmaļu BR.100.30.15. 
izbūve uz betona B15 pamatnes</t>
  </si>
  <si>
    <t>2.2</t>
  </si>
  <si>
    <t>Brauktuves betona apmaļu BR.100.22.15. 
izbūve uz betona B15 pamatnes</t>
  </si>
  <si>
    <t>3.1</t>
  </si>
  <si>
    <t>asfaltbetons AC 11, h=4cm</t>
  </si>
  <si>
    <t>3.2</t>
  </si>
  <si>
    <t>asfaltbetons ACb 22 E, h=6 cm</t>
  </si>
  <si>
    <t>3.3</t>
  </si>
  <si>
    <t>3.4</t>
  </si>
  <si>
    <t>3.5</t>
  </si>
  <si>
    <t>Bruģētas ietves izbūve (D-1, D-3)</t>
  </si>
  <si>
    <t>5.1</t>
  </si>
  <si>
    <t>betona-akmens bruģis h=8 cm</t>
  </si>
  <si>
    <t>betona bruģis h=8 cm</t>
  </si>
  <si>
    <t>5.2</t>
  </si>
  <si>
    <t>smilts h=30cm</t>
  </si>
  <si>
    <t>5.3</t>
  </si>
  <si>
    <t>šķembu maisījums 0/32 h=20cm</t>
  </si>
  <si>
    <t>5.4</t>
  </si>
  <si>
    <t>drenējošās smilts (koef.&gt;1m/dnn), h=40cm</t>
  </si>
  <si>
    <t>6.1</t>
  </si>
  <si>
    <t>6.2</t>
  </si>
  <si>
    <t>6.3</t>
  </si>
  <si>
    <t>6.4</t>
  </si>
  <si>
    <t>7.1</t>
  </si>
  <si>
    <t>Apzāļumošana</t>
  </si>
  <si>
    <t xml:space="preserve">Asfaltētas brauktuves izbūve </t>
  </si>
  <si>
    <t>šķembu maisījums 0/45 h=12cm</t>
  </si>
  <si>
    <t>šķembu maisījums 0/56 h=18cm</t>
  </si>
  <si>
    <t>drenējošās smilts (koef.&gt;1m/dnn), h=30cm</t>
  </si>
  <si>
    <t>augsne b=150mm</t>
  </si>
  <si>
    <t>BR 100.20.8</t>
  </si>
  <si>
    <t>Slīpā betona apmaļu BR.100.30.15. 
izbūve uz betona B15 pamatnes</t>
  </si>
  <si>
    <t>2.3</t>
  </si>
  <si>
    <t>2.4</t>
  </si>
  <si>
    <t>Velosipēdu novietne</t>
  </si>
  <si>
    <t>Pārējie labiekārtojuma elementi</t>
  </si>
  <si>
    <t>Parka soli "BRIMAX QUATRO" UM 377 240x66.5</t>
  </si>
  <si>
    <t>Koku un krūmu stādīšana</t>
  </si>
  <si>
    <t>Bērzlapu spiereja "Tor:"</t>
  </si>
  <si>
    <t>Āra bērzs "Crispa"</t>
  </si>
  <si>
    <t>1.2</t>
  </si>
  <si>
    <t>BR 100.22.15</t>
  </si>
  <si>
    <t>bretons B-15</t>
  </si>
  <si>
    <t>BR 100.30.15</t>
  </si>
  <si>
    <t xml:space="preserve">Betona apmaļu montāža </t>
  </si>
  <si>
    <t xml:space="preserve">Betona bruģa  izbūve </t>
  </si>
  <si>
    <t>betona bruģis h=6.0 cm</t>
  </si>
  <si>
    <t>šķembu maisījums 0/32 h=12cm</t>
  </si>
  <si>
    <t xml:space="preserve">Betona apmaļu demontāža </t>
  </si>
  <si>
    <t>Esošā cementbetona seguma demontāža, transportējot to uz atbērtni</t>
  </si>
  <si>
    <t>Esošā asfaltbetona demontāža, transportējot to uz atbērtni</t>
  </si>
  <si>
    <t>574</t>
  </si>
  <si>
    <t>1026</t>
  </si>
  <si>
    <t>Labiekartošana</t>
  </si>
  <si>
    <r>
      <t xml:space="preserve">Atkritumu urnas Sacharoff PA 698 </t>
    </r>
    <r>
      <rPr>
        <sz val="11"/>
        <rFont val="Arial"/>
        <family val="2"/>
      </rPr>
      <t>ø</t>
    </r>
    <r>
      <rPr>
        <sz val="11"/>
        <rFont val="Arial Narrow"/>
        <family val="2"/>
      </rPr>
      <t>39x90mm</t>
    </r>
  </si>
  <si>
    <t>Fasāds. Viesnīcas ēka.</t>
  </si>
  <si>
    <t xml:space="preserve"> akmens vate Paroc ROS 30 vai analogs δ=140mm</t>
  </si>
  <si>
    <t xml:space="preserve"> akmens vate Paroc ROB 80 vai analogs δ=40 mm</t>
  </si>
  <si>
    <t>Izlīdzinošā slāņa izveidošana 40mm biezumā</t>
  </si>
  <si>
    <t>cementa java J-15</t>
  </si>
  <si>
    <t>betona sūkņa noma</t>
  </si>
  <si>
    <t>Deflektoru siltumizolācijas ventilēšanai uzstadīšana (aerators)</t>
  </si>
  <si>
    <t xml:space="preserve">Jumta slīpuma izveidošana biezumā  no keramzīta </t>
  </si>
  <si>
    <t xml:space="preserve">keramzīts </t>
  </si>
  <si>
    <t>Jumta lūka FAKRO FWL U3 660x980mm ar kāpnes</t>
  </si>
  <si>
    <t>Smilts spilvenu ierīkosana</t>
  </si>
  <si>
    <t>Neparedzētie materiāli</t>
  </si>
  <si>
    <t>Ventilācija (SM)</t>
  </si>
  <si>
    <t>Apkure (Viesnīcas ēka un Skolas ēka.)</t>
  </si>
  <si>
    <t>montāžas komplekts</t>
  </si>
  <si>
    <t>N1</t>
  </si>
  <si>
    <t xml:space="preserve">   6</t>
  </si>
  <si>
    <t>N2</t>
  </si>
  <si>
    <t>N3</t>
  </si>
  <si>
    <t>T-gabals-90; 125/100</t>
  </si>
  <si>
    <t>T-gabals-90; 200/125</t>
  </si>
  <si>
    <t>pāreja 125/100</t>
  </si>
  <si>
    <t>gaisa sadalītājs KSO-100</t>
  </si>
  <si>
    <t>regulējošais vārsts IRIS-100</t>
  </si>
  <si>
    <t>gaisa vads no cinkota skārda ø 100</t>
  </si>
  <si>
    <t>gaisa vads no cinkota skārda ø125</t>
  </si>
  <si>
    <t>gaisa vads no cinkota skārda ø200</t>
  </si>
  <si>
    <t>līkums-90 ø100</t>
  </si>
  <si>
    <t>līkums-90 ø125</t>
  </si>
  <si>
    <t>ventilators K160XL: L=300m³/h; H=100Pa; Nel=105W; 230/1; K160XL</t>
  </si>
  <si>
    <t>gaisa vads no cinkota skārda ø 160</t>
  </si>
  <si>
    <t>līkums-90 ø160</t>
  </si>
  <si>
    <t xml:space="preserve">Ventilācija </t>
  </si>
  <si>
    <t>Kondicionēšana</t>
  </si>
  <si>
    <t>fasondaļas</t>
  </si>
  <si>
    <t>T-gabals-90; 100/100</t>
  </si>
  <si>
    <t>pāreja 160/100</t>
  </si>
  <si>
    <t>gaisa sadalītājs, KSO-100</t>
  </si>
  <si>
    <t>Cokola siltināšana ar ekstrudētu putupolistirolu ECOPRIM XES 200 b=50mm vai ekvivalents</t>
  </si>
  <si>
    <t>D-15 1000x2100</t>
  </si>
  <si>
    <t>Iekšējie apdares darbi. Viesnīcas ēka.</t>
  </si>
  <si>
    <t>Jumta lūkas 660x980 uzstādīšana</t>
  </si>
  <si>
    <t>Jumta segums  Ruukki Clasic Economy  (Pural pārklājums)</t>
  </si>
  <si>
    <t>Ruukki Clasic Economy  k-tā ( kores, sateknes un citi)</t>
  </si>
  <si>
    <t>apmetuma java "Rotband" vai ekvikalents</t>
  </si>
  <si>
    <t>špaktele "Vetonit" vai ekvikalents</t>
  </si>
  <si>
    <t>siltumizolācija vate PAROC FAB 3 20mm vai ekvivalents</t>
  </si>
  <si>
    <r>
      <t xml:space="preserve">gaisa plūsmas reg. vārsts </t>
    </r>
    <r>
      <rPr>
        <sz val="11"/>
        <rFont val="Arial"/>
        <family val="2"/>
      </rPr>
      <t>ø</t>
    </r>
    <r>
      <rPr>
        <sz val="11"/>
        <rFont val="Arial Narrow"/>
        <family val="2"/>
      </rPr>
      <t>100</t>
    </r>
  </si>
  <si>
    <t>Gaisa izmešanas reste IGK-160</t>
  </si>
  <si>
    <t>Pārplūdes reste NOVA-D-1-300x150</t>
  </si>
  <si>
    <t>Dzesēšanas iekārts ārējais bloks (komplektā ar tālvadības pulti) YKHC-18</t>
  </si>
  <si>
    <t>Dzesēšanas iekārta iekšējais bloks Nel.=2kW (1f,230) 
YKCC-18</t>
  </si>
  <si>
    <t>vara cauruļvadi 1/2"</t>
  </si>
  <si>
    <t>vara cauruļvadi 1/4"</t>
  </si>
  <si>
    <t>Palīgmateriāli</t>
  </si>
  <si>
    <t>Pacēlaja pamats BK-5</t>
  </si>
  <si>
    <t>Pacēlaja pamatnes izveidošana no šķembām b=200mm</t>
  </si>
  <si>
    <t>Pamatnes plātnes betonēšana</t>
  </si>
  <si>
    <t>Pacēlaja pamats BK-10</t>
  </si>
  <si>
    <t>Ārējās metāla kāpnes BK-12</t>
  </si>
  <si>
    <t>Kāpņu metālakonstrukcijas izgatavošana un montāža</t>
  </si>
  <si>
    <t>Pakāpieni 250x1200x60(h)</t>
  </si>
  <si>
    <t xml:space="preserve">Režģots klājs 33x30/30x3 </t>
  </si>
  <si>
    <t>Pamatna plātnes betonēšana</t>
  </si>
  <si>
    <t>Pamatna plātnes betonēšana KP-1</t>
  </si>
  <si>
    <t>betons B-15</t>
  </si>
  <si>
    <t>Specciālās durvis ar automātisko atvēršanu</t>
  </si>
  <si>
    <t>Specciālās ugunsdrošas durvis EI60G ar manuālo atvēršanu</t>
  </si>
  <si>
    <t>Stikla šahta</t>
  </si>
  <si>
    <t>Piegāde un apmācība</t>
  </si>
  <si>
    <t>dien</t>
  </si>
  <si>
    <t xml:space="preserve">Būvbēdru rakšana ar roku darbu </t>
  </si>
  <si>
    <t>Betona sienunojau nojaukšana</t>
  </si>
  <si>
    <t>Cinkotā tērauda margas izgatavošana, krāsošana, 
montāža</t>
  </si>
  <si>
    <t>putupolistirol ECOPRIM XES 200 b=100mm
 vai ekvivalents</t>
  </si>
  <si>
    <t>Iebūvējamais skapis</t>
  </si>
  <si>
    <t>Iebūvējamais skapis montāža</t>
  </si>
  <si>
    <t>tērauda profilis CD 3300mm</t>
  </si>
  <si>
    <t>tērauda profilis UW 100BM  2100mm</t>
  </si>
  <si>
    <t>ģipškartona loksnes</t>
  </si>
  <si>
    <t>bīdāmas durvis 1100x2650 stiklojums-spogulis</t>
  </si>
  <si>
    <t>laminētie MDF plaukti 1950x500x16</t>
  </si>
  <si>
    <t>kompl</t>
  </si>
  <si>
    <t>Ieejas nojumes un lieveņi</t>
  </si>
  <si>
    <t>Ieejas kāpnes, atbalsta sienas un lieveņa atjaunošana, bojāto pakāpienu remonts. AR-5</t>
  </si>
  <si>
    <r>
      <t xml:space="preserve">stiegrojums siets </t>
    </r>
    <r>
      <rPr>
        <sz val="11"/>
        <rFont val="Arial"/>
        <family val="2"/>
      </rPr>
      <t>ø</t>
    </r>
    <r>
      <rPr>
        <sz val="11"/>
        <rFont val="Arial Narrow"/>
        <family val="2"/>
      </rPr>
      <t xml:space="preserve">5 Bp I 100x100, </t>
    </r>
  </si>
  <si>
    <t>Kokaka rarkasa brusu, latojums  zem jumtņa seguma</t>
  </si>
  <si>
    <t>Jumtiņa malas siltināšana līmējot akmens vates plāksnes 50mm biezumā ar līmjavu</t>
  </si>
  <si>
    <t>siltumizolācija vate PAROC FAS 3 50mm vai ekvivalents</t>
  </si>
  <si>
    <t xml:space="preserve">Ruukki Clasic Economy  </t>
  </si>
  <si>
    <t>Rukki karnīze RA1BE</t>
  </si>
  <si>
    <t>Jumtiņa segums  Ruukki Clasic Economy  (Pural pārklājums)</t>
  </si>
  <si>
    <t>Zem jumtiņa siltināšana līmējot akmens vates plāksnes 50mm biezumā ar līmjavu</t>
  </si>
  <si>
    <t xml:space="preserve">          siltumizolācija vate PAROC CGL 20 cy  100mm vai ekvivalents</t>
  </si>
  <si>
    <t>Jumtiņa virsmu apmešana ar dekoratīvo javu</t>
  </si>
  <si>
    <t xml:space="preserve">Jumtiņa gruntēšana un krāsošana ar fasādes krāsu </t>
  </si>
  <si>
    <t>Betona bruģakmens 60mm biezumā seguma izbūve</t>
  </si>
  <si>
    <t>betona bruģakmens 200x100x52mm</t>
  </si>
  <si>
    <t xml:space="preserve">Ieejas nojumes </t>
  </si>
  <si>
    <t>tērauda profilis UW 100BM  2000mm</t>
  </si>
  <si>
    <t xml:space="preserve">bīdāmas durvis 1100x2650 </t>
  </si>
  <si>
    <t>Apkures katlu montāža (Heiztechnik Q MAX PLUS, 200kW vai ekvivalents</t>
  </si>
  <si>
    <t>drošības vārsts DN20</t>
  </si>
  <si>
    <t>Lodveda ventīlis DN40mm</t>
  </si>
  <si>
    <t>cirkulācijas sūknis Willo TOP S 80-10 380 V, 
P1+0.33kW</t>
  </si>
  <si>
    <t>cirkulācijas sūknis 9.2 m3/h, H=6m; 
P1=0.3kW, DN65</t>
  </si>
  <si>
    <t>cirkulācijas sūknis 5.3 m3/h, H=2m; DN32</t>
  </si>
  <si>
    <t>vienvirziena vārsts DN40mm</t>
  </si>
  <si>
    <t>Vadības bloks ECL-310</t>
  </si>
  <si>
    <t>Sietiņfiltrs DN40mm</t>
  </si>
  <si>
    <r>
      <t>līkums 45</t>
    </r>
    <r>
      <rPr>
        <sz val="10"/>
        <rFont val="Arial"/>
        <family val="2"/>
      </rPr>
      <t>º</t>
    </r>
    <r>
      <rPr>
        <sz val="10"/>
        <rFont val="Arial"/>
        <family val="2"/>
      </rPr>
      <t xml:space="preserve"> </t>
    </r>
    <r>
      <rPr>
        <sz val="10"/>
        <rFont val="Arial"/>
        <family val="2"/>
      </rPr>
      <t>ø</t>
    </r>
    <r>
      <rPr>
        <sz val="10"/>
        <rFont val="Arial"/>
        <family val="2"/>
      </rPr>
      <t>250mm (250/350)</t>
    </r>
  </si>
  <si>
    <r>
      <t>līkums 45</t>
    </r>
    <r>
      <rPr>
        <sz val="10"/>
        <rFont val="Arial"/>
        <family val="2"/>
      </rPr>
      <t>º</t>
    </r>
    <r>
      <rPr>
        <sz val="10"/>
        <rFont val="Arial"/>
        <family val="2"/>
      </rPr>
      <t xml:space="preserve"> </t>
    </r>
    <r>
      <rPr>
        <sz val="10"/>
        <rFont val="Arial"/>
        <family val="2"/>
      </rPr>
      <t>ø</t>
    </r>
    <r>
      <rPr>
        <sz val="10"/>
        <rFont val="Arial"/>
        <family val="2"/>
      </rPr>
      <t>200mm (200/300)</t>
    </r>
  </si>
  <si>
    <t>akmens vates izolācija "Paroc" PV-AV, 60x40mm</t>
  </si>
  <si>
    <t>Nerūsējošā tērauda čaula 400x400, biezums 1mm, spec. pasūtījums</t>
  </si>
  <si>
    <t>Ūdensvada montāža, kpl. ar savienojumiem un veidgabaliem</t>
  </si>
  <si>
    <r>
      <t xml:space="preserve">Būves nosaukums:  </t>
    </r>
    <r>
      <rPr>
        <u val="single"/>
        <sz val="11"/>
        <rFont val="Arial Narrow"/>
        <family val="2"/>
      </rPr>
      <t>"Nautrēnu vidusskolas ēkas, dienesta viesnīcas rekonstrukcija”</t>
    </r>
  </si>
  <si>
    <t>m³</t>
  </si>
  <si>
    <t xml:space="preserve">Ķieģeļi </t>
  </si>
  <si>
    <t>Java</t>
  </si>
  <si>
    <t>Logu ailu aizmūrējumi ar ķieģeļiem</t>
  </si>
  <si>
    <t xml:space="preserve">Būvbēdru aizbēršana ar roku darbu </t>
  </si>
  <si>
    <t>vara cauruļvadi d15</t>
  </si>
  <si>
    <t>vara cauruļvadi d18</t>
  </si>
  <si>
    <t>vara cauruļvadi d22</t>
  </si>
  <si>
    <t>vara cauruļvadi d28</t>
  </si>
  <si>
    <t>vara cauruļvadi d35</t>
  </si>
  <si>
    <t>tērauda cauruļvadi d25</t>
  </si>
  <si>
    <t>līkums-90, d15</t>
  </si>
  <si>
    <t>līkums-90, d18</t>
  </si>
  <si>
    <t>līkums-90, d22</t>
  </si>
  <si>
    <t>līkums-90, d28</t>
  </si>
  <si>
    <t>N-4</t>
  </si>
  <si>
    <t>N-5</t>
  </si>
  <si>
    <t>Pārspiediena ventilācija kāpņutelpā</t>
  </si>
  <si>
    <t>T-gabals-90, 100/100</t>
  </si>
  <si>
    <t>T-gabals-90, 125/100</t>
  </si>
  <si>
    <t>sedlsavienojums 100/100</t>
  </si>
  <si>
    <t>gaisa plūsmas reg. vārsts IRIS ø100</t>
  </si>
  <si>
    <t>gaisa vads no cinkota skārda 400x300</t>
  </si>
  <si>
    <t>gaisa reg. vārsts (komplektā ar motora piedziņu SF230A-S Belimo); SPB (UJS) 400x300</t>
  </si>
  <si>
    <t>Pieplūdes reste RIS 600x400</t>
  </si>
  <si>
    <t>līkums-90, d35</t>
  </si>
  <si>
    <t>T-gabals-90, 15/15</t>
  </si>
  <si>
    <t>T-gabals-90, 15/18</t>
  </si>
  <si>
    <t>T-gabals-90, 18/15</t>
  </si>
  <si>
    <t>T-gabals-90, 22/15</t>
  </si>
  <si>
    <t>T-gabals-90, 22/18</t>
  </si>
  <si>
    <t>T-gabals-90, 28/15</t>
  </si>
  <si>
    <t>T-gabals-90, 28/18</t>
  </si>
  <si>
    <t>T-gabals-90, 28/28</t>
  </si>
  <si>
    <t>T-gabals-90, 35/15</t>
  </si>
  <si>
    <t>T-gabals-90, 35/28</t>
  </si>
  <si>
    <t>pāreja 18/15</t>
  </si>
  <si>
    <t>pāreja 22/18</t>
  </si>
  <si>
    <t>pāreja 28/15</t>
  </si>
  <si>
    <t>pāreja 28/22</t>
  </si>
  <si>
    <t>pāreja 35/28</t>
  </si>
  <si>
    <t>Balansieris STAD-15/14</t>
  </si>
  <si>
    <t>Balansieris STAD-32</t>
  </si>
  <si>
    <t>Termostats RADITRIM A-15</t>
  </si>
  <si>
    <t>Lodveida vārsts STS-15</t>
  </si>
  <si>
    <t>Lodveida vārsts STS-32</t>
  </si>
  <si>
    <t>cauruļvadu izolācija "Armaflex" SH b=19mm</t>
  </si>
  <si>
    <t>(darba veids vai konstruktīvā nosaukums)</t>
  </si>
  <si>
    <t>Kods</t>
  </si>
  <si>
    <t>Darba nosaukums</t>
  </si>
  <si>
    <t>Mēra vien.</t>
  </si>
  <si>
    <t>Daudz.</t>
  </si>
  <si>
    <t>1</t>
  </si>
  <si>
    <t>m</t>
  </si>
  <si>
    <t>gab.</t>
  </si>
  <si>
    <t>gb</t>
  </si>
  <si>
    <t>kompl.</t>
  </si>
  <si>
    <t>m3</t>
  </si>
  <si>
    <t>sēklas</t>
  </si>
  <si>
    <t>kg</t>
  </si>
  <si>
    <t>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</si>
  <si>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N.p.k.</t>
  </si>
  <si>
    <t xml:space="preserve">Darbu apjomu saraksts </t>
  </si>
  <si>
    <t>Būves adrese:             Rogovka, Nautrēnu pagasts, Rēzeknes novads</t>
  </si>
  <si>
    <r>
      <t xml:space="preserve">Objekta nosaukums:  </t>
    </r>
    <r>
      <rPr>
        <u val="single"/>
        <sz val="11"/>
        <rFont val="Arial Narrow"/>
        <family val="2"/>
      </rPr>
      <t>"Nautrēnu vidusskolas ēkas, dienesta viesnīcas rekonstrukcija”</t>
    </r>
  </si>
  <si>
    <t xml:space="preserve"> "Nautrēnu vidusskolas ēkas, dienesta viesnīcas rekonstrukcija”</t>
  </si>
  <si>
    <t>P-1</t>
  </si>
  <si>
    <t>Piepludes ventilācijas sistēmas P-1 montāža</t>
  </si>
  <si>
    <t>Ventilātors KD 315 XL1, 1200m3/st, vai analogs, ar 8 poz. ātruma regulātoru</t>
  </si>
  <si>
    <r>
      <t xml:space="preserve">Filtrs, </t>
    </r>
    <r>
      <rPr>
        <sz val="10"/>
        <rFont val="Arial"/>
        <family val="2"/>
      </rPr>
      <t>ø</t>
    </r>
    <r>
      <rPr>
        <sz val="10"/>
        <rFont val="Arial"/>
        <family val="2"/>
      </rPr>
      <t>315, ar maināmu filtra elementu</t>
    </r>
  </si>
  <si>
    <r>
      <t xml:space="preserve">Nosegjumtiņš ar sietu </t>
    </r>
    <r>
      <rPr>
        <sz val="10"/>
        <rFont val="Arial"/>
        <family val="2"/>
      </rPr>
      <t>ø</t>
    </r>
    <r>
      <rPr>
        <sz val="10"/>
        <rFont val="Arial"/>
        <family val="2"/>
      </rPr>
      <t>315</t>
    </r>
  </si>
  <si>
    <r>
      <t xml:space="preserve">Ventilācijas caurule </t>
    </r>
    <r>
      <rPr>
        <sz val="10"/>
        <rFont val="Arial"/>
        <family val="2"/>
      </rPr>
      <t>ø</t>
    </r>
    <r>
      <rPr>
        <sz val="10"/>
        <rFont val="Arial"/>
        <family val="2"/>
      </rPr>
      <t>315</t>
    </r>
  </si>
  <si>
    <r>
      <t xml:space="preserve">Ventilācijas līkumi </t>
    </r>
    <r>
      <rPr>
        <sz val="10"/>
        <rFont val="Arial"/>
        <family val="2"/>
      </rPr>
      <t>ø</t>
    </r>
    <r>
      <rPr>
        <sz val="10"/>
        <rFont val="Arial"/>
        <family val="2"/>
      </rPr>
      <t>315, 90</t>
    </r>
    <r>
      <rPr>
        <sz val="10"/>
        <rFont val="Arial"/>
        <family val="2"/>
      </rPr>
      <t>º</t>
    </r>
  </si>
  <si>
    <r>
      <t xml:space="preserve">Cauruļu savienojuma elementi ar gumijas blīvējumu </t>
    </r>
    <r>
      <rPr>
        <sz val="10"/>
        <rFont val="Arial"/>
        <family val="2"/>
      </rPr>
      <t>ø</t>
    </r>
    <r>
      <rPr>
        <sz val="10"/>
        <rFont val="Arial"/>
        <family val="2"/>
      </rPr>
      <t>315</t>
    </r>
  </si>
  <si>
    <t>Cauruļu izolācijas čaulas ø315, b=50mm</t>
  </si>
  <si>
    <t>N-1</t>
  </si>
  <si>
    <t>Nosūces ventilācijas sistēmas N-1 montāža</t>
  </si>
  <si>
    <t>Ventilātors KD 200 L, 400m3/st, vai analogs, ar 8 poz. ātruma regulātoru</t>
  </si>
  <si>
    <r>
      <t xml:space="preserve">Nosūces difuzors TSR </t>
    </r>
    <r>
      <rPr>
        <sz val="10"/>
        <rFont val="Arial"/>
        <family val="2"/>
      </rPr>
      <t>ø</t>
    </r>
    <r>
      <rPr>
        <sz val="10"/>
        <rFont val="Arial"/>
        <family val="2"/>
      </rPr>
      <t>125</t>
    </r>
  </si>
  <si>
    <r>
      <t xml:space="preserve">Nosūces difuzors TSR </t>
    </r>
    <r>
      <rPr>
        <sz val="10"/>
        <rFont val="Arial"/>
        <family val="2"/>
      </rPr>
      <t>ø</t>
    </r>
    <r>
      <rPr>
        <sz val="10"/>
        <rFont val="Arial"/>
        <family val="2"/>
      </rPr>
      <t>100</t>
    </r>
  </si>
  <si>
    <t>Nosejumtiņš ar sietu ø200</t>
  </si>
  <si>
    <t>Pāreja 200/125</t>
  </si>
  <si>
    <t>Trejgabals 200/100/200</t>
  </si>
  <si>
    <t>Ventilācijas līkumi ø200, 90º</t>
  </si>
  <si>
    <r>
      <t xml:space="preserve">Ventilācijas caurule </t>
    </r>
    <r>
      <rPr>
        <sz val="10"/>
        <rFont val="Arial"/>
        <family val="2"/>
      </rPr>
      <t>ø</t>
    </r>
    <r>
      <rPr>
        <sz val="10"/>
        <rFont val="Arial"/>
        <family val="2"/>
      </rPr>
      <t>200</t>
    </r>
  </si>
  <si>
    <r>
      <t xml:space="preserve">Ventilācijas caurule, siltumizolēta </t>
    </r>
    <r>
      <rPr>
        <sz val="10"/>
        <rFont val="Arial"/>
        <family val="2"/>
      </rPr>
      <t>ø</t>
    </r>
    <r>
      <rPr>
        <sz val="10"/>
        <rFont val="Arial"/>
        <family val="2"/>
      </rPr>
      <t>200/300</t>
    </r>
  </si>
  <si>
    <r>
      <t xml:space="preserve">Ventilācijas caurule </t>
    </r>
    <r>
      <rPr>
        <sz val="10"/>
        <rFont val="Arial"/>
        <family val="2"/>
      </rPr>
      <t>ø</t>
    </r>
    <r>
      <rPr>
        <sz val="10"/>
        <rFont val="Arial"/>
        <family val="2"/>
      </rPr>
      <t>125</t>
    </r>
  </si>
  <si>
    <r>
      <t xml:space="preserve">Ventilācijas caurule </t>
    </r>
    <r>
      <rPr>
        <sz val="10"/>
        <rFont val="Arial"/>
        <family val="2"/>
      </rPr>
      <t>ø</t>
    </r>
    <r>
      <rPr>
        <sz val="10"/>
        <rFont val="Arial"/>
        <family val="2"/>
      </rPr>
      <t>100</t>
    </r>
  </si>
  <si>
    <r>
      <t xml:space="preserve">Cauruļu savienojuma elementi ar gumijas blīvējumu </t>
    </r>
    <r>
      <rPr>
        <sz val="10"/>
        <rFont val="Arial"/>
        <family val="2"/>
      </rPr>
      <t>ø</t>
    </r>
    <r>
      <rPr>
        <sz val="10"/>
        <rFont val="Arial"/>
        <family val="2"/>
      </rPr>
      <t>200</t>
    </r>
  </si>
  <si>
    <r>
      <t xml:space="preserve">Cauruļu savienojuma elementi ar gumijas blīvējumu </t>
    </r>
    <r>
      <rPr>
        <sz val="10"/>
        <rFont val="Arial"/>
        <family val="2"/>
      </rPr>
      <t>ø</t>
    </r>
    <r>
      <rPr>
        <sz val="10"/>
        <rFont val="Arial"/>
        <family val="2"/>
      </rPr>
      <t>125</t>
    </r>
  </si>
  <si>
    <r>
      <t xml:space="preserve">Pielūdes difuzors JCL </t>
    </r>
    <r>
      <rPr>
        <sz val="10"/>
        <rFont val="Arial"/>
        <family val="2"/>
      </rPr>
      <t>ø</t>
    </r>
    <r>
      <rPr>
        <sz val="10"/>
        <rFont val="Arial"/>
        <family val="2"/>
      </rPr>
      <t>315</t>
    </r>
  </si>
  <si>
    <t>Gaisa vadu hermetizācijas un papildus
 montāžas materiāli</t>
  </si>
  <si>
    <t>Siltumapgādes ārejie tīkli</t>
  </si>
  <si>
    <r>
      <t>m</t>
    </r>
    <r>
      <rPr>
        <vertAlign val="superscript"/>
        <sz val="10"/>
        <rFont val="Arial"/>
        <family val="2"/>
      </rPr>
      <t>3</t>
    </r>
  </si>
  <si>
    <t>Siltumtrases atrakšana mehanizēti</t>
  </si>
  <si>
    <t>Siltumtrases atrakšana ar roku darba rīkiem</t>
  </si>
  <si>
    <t>Dz/betona vāku demontāža</t>
  </si>
  <si>
    <t>t</t>
  </si>
  <si>
    <t>Esosās siltumtrases demontāža</t>
  </si>
  <si>
    <t>t.m</t>
  </si>
  <si>
    <t>Dz/betona plātņu demontāža</t>
  </si>
  <si>
    <t>Demontēto materiālu utilizācija</t>
  </si>
  <si>
    <t>Tranšejas piebēršana līdz nepieciešamajai augstuma atzīmei</t>
  </si>
  <si>
    <t>Smilts pabēruma zem apkures caurulēm, h=150mm</t>
  </si>
  <si>
    <t xml:space="preserve">smilts </t>
  </si>
  <si>
    <t>Apkures cauruļu montāža metinot</t>
  </si>
  <si>
    <t>Apkures caurule ø57x3.5mm ar pastiprinātā polietelēna izolācijas apvalku, izolācijas b=39mm</t>
  </si>
  <si>
    <t>Līkumi 90º; 57/140mm</t>
  </si>
  <si>
    <t>Elastīgais ievads (Izvadam caur ēkas sienām) ø140mm</t>
  </si>
  <si>
    <t>Gala uzmavas ø140mm/57mm</t>
  </si>
  <si>
    <t>Metināto savienojumu pārbaude, skenēšana</t>
  </si>
  <si>
    <t>vietas</t>
  </si>
  <si>
    <t>Cauruļu apbēršana ar smilts maisījumu 100mm virs caurulēm</t>
  </si>
  <si>
    <t>Signāllentas montāža 100nn virs caurulēm</t>
  </si>
  <si>
    <t>Smilts apbērums virs caurulēm, h=200mm</t>
  </si>
  <si>
    <t>Tranšejas aizbēršana mehanizēti</t>
  </si>
  <si>
    <r>
      <t>m</t>
    </r>
    <r>
      <rPr>
        <vertAlign val="superscript"/>
        <sz val="10"/>
        <rFont val="Arial"/>
        <family val="2"/>
      </rPr>
      <t>3</t>
    </r>
  </si>
  <si>
    <t>Teritorijas labiekārtošana virs siltumtrases, zaļajā zona</t>
  </si>
  <si>
    <r>
      <t>m</t>
    </r>
    <r>
      <rPr>
        <vertAlign val="superscript"/>
        <sz val="10"/>
        <rFont val="Arial"/>
        <family val="2"/>
      </rPr>
      <t>2</t>
    </r>
  </si>
  <si>
    <t>ZS kabeļa līdz 35 mm2 ieguldīšana gatavā tranšejā</t>
  </si>
  <si>
    <t>Tranšejas rakšana un aizberšana ar blietēšanu 1 kabelim (1 caurulei)</t>
  </si>
  <si>
    <t>Tranšejas rakšana un aizbēršana zemējuma kontūram</t>
  </si>
  <si>
    <t>Plastmasas caurules guldīšana gatavā tranšejā</t>
  </si>
  <si>
    <t>Cinkota metāla balsta H=4m uzstadīšana, ar pamata apbetonējumu</t>
  </si>
  <si>
    <t>ZS kabeļa līdz 35 mm2 ievilkšana caurulē</t>
  </si>
  <si>
    <t>Gaismekļa uzstadīšana/ bedres rakšana</t>
  </si>
  <si>
    <t>Tranšejas gultnes sagatavošana 1 kabelim</t>
  </si>
  <si>
    <t>Tranšejas gultnes sagatavošana 2 kabelim</t>
  </si>
  <si>
    <t>Zālāja ierīkošana, atjaunošana bez melnzemes pievešanas</t>
  </si>
  <si>
    <t>ZS kabeļa dzīslu pievienošana kabeļu sadalnei/ gaismeklim</t>
  </si>
  <si>
    <t>ZS 4 dzīslu sausā kabeļa 35 mm2  gala apdare</t>
  </si>
  <si>
    <t>ZS 4 dzīslu kabeļa pārbaude ar paaugstinātu spriegumu</t>
  </si>
  <si>
    <t>Zemējuma kopnes guldīšana tranšejā</t>
  </si>
  <si>
    <t>Zemējuma elektroda līdz 8 m montāža</t>
  </si>
  <si>
    <t>Zemējuma kontūra  pretestības mērīšana</t>
  </si>
  <si>
    <t>Kabeļa brīdinājuma lentas ieklāšana</t>
  </si>
  <si>
    <t>Mehānismu izmaksas</t>
  </si>
  <si>
    <t>st</t>
  </si>
  <si>
    <t>Grīdas demontāža un atpakaļmontāža dienesta viesnīcas siltumtrases mezglā</t>
  </si>
  <si>
    <t>Siltummezgla montāža virs grīdas</t>
  </si>
  <si>
    <t>Trejgabali ø50/32/50</t>
  </si>
  <si>
    <t>Līkumi 90º; 32mm</t>
  </si>
  <si>
    <t>Lodveida ventīļ  ø32mm</t>
  </si>
  <si>
    <t>Tērauda cauruļu montāža ø32mm</t>
  </si>
  <si>
    <t>Savienojumi u.c nepieciešamie viedgabali ø32</t>
  </si>
  <si>
    <t>Sienas skapis 400x800x800</t>
  </si>
  <si>
    <t>Jaunizbūvējamo cauruļu hidrauliskā pārbaude</t>
  </si>
  <si>
    <t>obj.</t>
  </si>
  <si>
    <t>Neparedzētie izdevumi 10% apmērā no kopējām izmaksām</t>
  </si>
  <si>
    <t>augsne</t>
  </si>
  <si>
    <t>Ūdensvads Ū1 un T3</t>
  </si>
  <si>
    <r>
      <t xml:space="preserve">Cinkotā tērauda caurule </t>
    </r>
    <r>
      <rPr>
        <sz val="10"/>
        <rFont val="Arial"/>
        <family val="2"/>
      </rPr>
      <t>ø</t>
    </r>
    <r>
      <rPr>
        <sz val="10"/>
        <rFont val="Arial"/>
        <family val="2"/>
      </rPr>
      <t>32mm</t>
    </r>
  </si>
  <si>
    <r>
      <t xml:space="preserve">Trejgabals </t>
    </r>
    <r>
      <rPr>
        <sz val="10"/>
        <rFont val="Arial"/>
        <family val="2"/>
      </rPr>
      <t>ø</t>
    </r>
    <r>
      <rPr>
        <sz val="10"/>
        <rFont val="Arial"/>
        <family val="2"/>
      </rPr>
      <t>32/15</t>
    </r>
  </si>
  <si>
    <r>
      <t xml:space="preserve">Cinkotā tērauda caurule </t>
    </r>
    <r>
      <rPr>
        <sz val="10"/>
        <rFont val="Arial"/>
        <family val="2"/>
      </rPr>
      <t>ø</t>
    </r>
    <r>
      <rPr>
        <sz val="10"/>
        <rFont val="Arial"/>
        <family val="2"/>
      </rPr>
      <t>15mm</t>
    </r>
  </si>
  <si>
    <t>lokanais pievads ø15mm</t>
  </si>
  <si>
    <t>Līkums 90º; 15mm</t>
  </si>
  <si>
    <t>Lodveda ventīlis ø15mm</t>
  </si>
  <si>
    <t>Trejgabals ø15mm</t>
  </si>
  <si>
    <r>
      <t xml:space="preserve">Anikondensāta izolācijas montāža, </t>
    </r>
    <r>
      <rPr>
        <sz val="10"/>
        <rFont val="Arial"/>
        <family val="2"/>
      </rPr>
      <t>ø</t>
    </r>
    <r>
      <rPr>
        <sz val="10"/>
        <rFont val="Arial"/>
        <family val="2"/>
      </rPr>
      <t>32mm, b=13mm</t>
    </r>
  </si>
  <si>
    <r>
      <t xml:space="preserve">Anikondensāta izolācijas montāža, </t>
    </r>
    <r>
      <rPr>
        <sz val="10"/>
        <rFont val="Arial"/>
        <family val="2"/>
      </rPr>
      <t>ø</t>
    </r>
    <r>
      <rPr>
        <sz val="10"/>
        <rFont val="Arial"/>
        <family val="2"/>
      </rPr>
      <t>15mm, b=13mm</t>
    </r>
  </si>
  <si>
    <t>Izlietne ar krānu un sifonu montāža</t>
  </si>
  <si>
    <t>Dušas krāna montāža</t>
  </si>
  <si>
    <t>Kanalizācijas cauruļu montāža</t>
  </si>
  <si>
    <t>kanalizācijas caurules ø110mm</t>
  </si>
  <si>
    <t>kanalizācijas caurules ø50mm</t>
  </si>
  <si>
    <t>Trapu montāža</t>
  </si>
  <si>
    <t>Revīzijas lūku ø110mm montāža</t>
  </si>
  <si>
    <t>Trejgabalu montāža</t>
  </si>
  <si>
    <t>Trejgabals ø110/110/110, 87º</t>
  </si>
  <si>
    <t>Trejgabals ø110/50/110, 87º</t>
  </si>
  <si>
    <t>Trejgabals ø50/50/50, 87º</t>
  </si>
  <si>
    <t>Līkumu montāža</t>
  </si>
  <si>
    <r>
      <t xml:space="preserve">Līkums </t>
    </r>
    <r>
      <rPr>
        <sz val="10"/>
        <rFont val="Arial"/>
        <family val="2"/>
      </rPr>
      <t>ø</t>
    </r>
    <r>
      <rPr>
        <sz val="10"/>
        <rFont val="Arial"/>
        <family val="2"/>
      </rPr>
      <t>110mm</t>
    </r>
  </si>
  <si>
    <r>
      <t xml:space="preserve">Līkums </t>
    </r>
    <r>
      <rPr>
        <sz val="10"/>
        <rFont val="Arial"/>
        <family val="2"/>
      </rPr>
      <t>ø</t>
    </r>
    <r>
      <rPr>
        <sz val="10"/>
        <rFont val="Arial"/>
        <family val="2"/>
      </rPr>
      <t>50mm</t>
    </r>
  </si>
  <si>
    <r>
      <t xml:space="preserve">Līkums </t>
    </r>
    <r>
      <rPr>
        <sz val="10"/>
        <rFont val="Arial"/>
        <family val="2"/>
      </rPr>
      <t>ø</t>
    </r>
    <r>
      <rPr>
        <sz val="10"/>
        <rFont val="Arial"/>
        <family val="2"/>
      </rPr>
      <t>110mm, 45</t>
    </r>
    <r>
      <rPr>
        <sz val="10"/>
        <rFont val="Arial"/>
        <family val="2"/>
      </rPr>
      <t>º</t>
    </r>
  </si>
  <si>
    <t>Klozetpoda montāžā kpl.ar skalojamo kasti</t>
  </si>
  <si>
    <t>klozetpods, kpl. ar skalomo kasti</t>
  </si>
  <si>
    <t>lokanais savienojums</t>
  </si>
  <si>
    <t xml:space="preserve">Iekšējie kanalizācijas tīkli </t>
  </si>
  <si>
    <t xml:space="preserve">Ārējais kanalizācijas tīkli </t>
  </si>
  <si>
    <t>Tranšejas rakšana līdz esošajai kanalizācijais akai</t>
  </si>
  <si>
    <t>Smilts pabēruma izveidošana zem caurulēm</t>
  </si>
  <si>
    <r>
      <t xml:space="preserve">Ārējās kanalizācijas cauruļu </t>
    </r>
    <r>
      <rPr>
        <sz val="10"/>
        <rFont val="Arial"/>
        <family val="2"/>
      </rPr>
      <t>ø</t>
    </r>
    <r>
      <rPr>
        <sz val="10"/>
        <rFont val="Arial"/>
        <family val="2"/>
      </rPr>
      <t>110mm izbūve</t>
    </r>
  </si>
  <si>
    <t>Caurumu kalšana ø110mm</t>
  </si>
  <si>
    <t>Kanalizācijas caurules ø110mm hermetizācija</t>
  </si>
  <si>
    <t>Cauruļu aizbēršana ar smilts maisījumu, h=300mm</t>
  </si>
  <si>
    <t>Tranšejas aizbēršana</t>
  </si>
  <si>
    <t>Liekās grunts aizvešana</t>
  </si>
  <si>
    <t>Ārējā kanalizācija</t>
  </si>
  <si>
    <t>Siltummezgls</t>
  </si>
  <si>
    <t>Demontāžas darbi</t>
  </si>
  <si>
    <r>
      <t xml:space="preserve">Cauruļu demontāža </t>
    </r>
    <r>
      <rPr>
        <sz val="10"/>
        <rFont val="Arial"/>
        <family val="2"/>
      </rPr>
      <t>ø</t>
    </r>
    <r>
      <rPr>
        <sz val="10"/>
        <rFont val="Arial"/>
        <family val="2"/>
      </rPr>
      <t>25mm-100mm</t>
    </r>
  </si>
  <si>
    <t>Ūdens boilera demontāža</t>
  </si>
  <si>
    <t>Ķieģeļu mūra nojaukšana</t>
  </si>
  <si>
    <t>Montāžas darbi</t>
  </si>
  <si>
    <t>Apkures katlu demontāža</t>
  </si>
  <si>
    <t>Drošības vārstu un lodveda ventīļu montāža</t>
  </si>
  <si>
    <t>drošības vārsts SV-50, 3 bar</t>
  </si>
  <si>
    <t>Lodveda ventīlis DN80mm</t>
  </si>
  <si>
    <t>Lodveda ventīlis DN50mm</t>
  </si>
  <si>
    <t>Lodveda ventīlis DN65mm</t>
  </si>
  <si>
    <t>Lodveda ventīlis DN25mm</t>
  </si>
  <si>
    <t>Lodveda ventīlis DN20mm ar izlaišanas uzgali</t>
  </si>
  <si>
    <t>Lodveda ventīlis DN15mm</t>
  </si>
  <si>
    <t>Termometru, manometru un atgaisotāju montāža</t>
  </si>
  <si>
    <t>termometrs</t>
  </si>
  <si>
    <t>manometrs</t>
  </si>
  <si>
    <t>atgaisotājs DN15mm</t>
  </si>
  <si>
    <t>Cauruļu montāža</t>
  </si>
  <si>
    <t>caurule DN80mm (89x4)</t>
  </si>
  <si>
    <t>caurule DN65mm 76x4)</t>
  </si>
  <si>
    <t>caurule DN50mm (57x3.5)</t>
  </si>
  <si>
    <t>caurule DN32mm (33x3)</t>
  </si>
  <si>
    <t>caurule DN25mm (26x3)</t>
  </si>
  <si>
    <t xml:space="preserve">caurule DN15mm </t>
  </si>
  <si>
    <r>
      <t>Sadales kolektoru montāža (</t>
    </r>
    <r>
      <rPr>
        <sz val="10"/>
        <rFont val="Arial"/>
        <family val="2"/>
      </rPr>
      <t>ø</t>
    </r>
    <r>
      <rPr>
        <sz val="10"/>
        <rFont val="Arial"/>
        <family val="2"/>
      </rPr>
      <t>139.7x3.6mm, L=1200mm)</t>
    </r>
  </si>
  <si>
    <t>Trīsceļu vārstu montāža</t>
  </si>
  <si>
    <t>trīsceļu vārsts VMV50</t>
  </si>
  <si>
    <t>trīsceļu vārsts VMV65</t>
  </si>
  <si>
    <r>
      <t xml:space="preserve">trīsceļu vārstsESBE-25 (55 </t>
    </r>
    <r>
      <rPr>
        <sz val="10"/>
        <rFont val="Arial"/>
        <family val="2"/>
      </rPr>
      <t>º</t>
    </r>
    <r>
      <rPr>
        <sz val="10"/>
        <rFont val="Arial"/>
        <family val="2"/>
      </rPr>
      <t>C)</t>
    </r>
  </si>
  <si>
    <t>Cirkulācijas sūkņu montāža</t>
  </si>
  <si>
    <t>ruberoids</t>
  </si>
  <si>
    <t>bitumena mastika</t>
  </si>
  <si>
    <t>Vertikāla hidroizolācija (2. kārtas ruberoids)</t>
  </si>
  <si>
    <t>Karstā ūdens cirkulācijas sūknis UP 15-14 BA PM, 220 V, P1=0.2kW</t>
  </si>
  <si>
    <t>cirkulācijas sūknis 8.3 m3/h, H=6.0m,
P1=0.3kW</t>
  </si>
  <si>
    <t>Spiediena uzturēšanas sūkņa montāža (New Jet 60-50M-20H, P1=0.8kW, 220V</t>
  </si>
  <si>
    <t>Vienvirziena vārstu montāža</t>
  </si>
  <si>
    <t>vienvirziena vārsts DN80mm</t>
  </si>
  <si>
    <t>vienvirziena vārsts DN65mm</t>
  </si>
  <si>
    <t>vienvirziena vārsts DN50mm</t>
  </si>
  <si>
    <t>vienvirziena vārsts DN25mm</t>
  </si>
  <si>
    <t>vienvirziena vārsts DN15mm</t>
  </si>
  <si>
    <t>Automātikas montāža</t>
  </si>
  <si>
    <t xml:space="preserve">Servomotors ESBE, 230V </t>
  </si>
  <si>
    <r>
      <t>Virsmas t</t>
    </r>
    <r>
      <rPr>
        <sz val="10"/>
        <rFont val="Arial"/>
        <family val="2"/>
      </rPr>
      <t>º</t>
    </r>
    <r>
      <rPr>
        <sz val="10"/>
        <rFont val="Arial"/>
        <family val="2"/>
      </rPr>
      <t xml:space="preserve"> sensors ESM 11</t>
    </r>
  </si>
  <si>
    <r>
      <t>Ārgaisa t</t>
    </r>
    <r>
      <rPr>
        <sz val="10"/>
        <rFont val="Arial"/>
        <family val="2"/>
      </rPr>
      <t>º</t>
    </r>
    <r>
      <rPr>
        <sz val="10"/>
        <rFont val="Arial"/>
        <family val="2"/>
      </rPr>
      <t xml:space="preserve"> sensors ESMT</t>
    </r>
  </si>
  <si>
    <r>
      <t>Karstā ūdens t</t>
    </r>
    <r>
      <rPr>
        <sz val="10"/>
        <rFont val="Arial"/>
        <family val="2"/>
      </rPr>
      <t>º</t>
    </r>
    <r>
      <rPr>
        <sz val="10"/>
        <rFont val="Arial"/>
        <family val="2"/>
      </rPr>
      <t xml:space="preserve"> sensors ESMB-12</t>
    </r>
  </si>
  <si>
    <t>savienojošie vadi 3x1.0</t>
  </si>
  <si>
    <t>Izplešanās trauku montāža</t>
  </si>
  <si>
    <t>Sietiņfiltru montāža</t>
  </si>
  <si>
    <t>Sietiņfiltrs DN80mm</t>
  </si>
  <si>
    <t>Sietiņfiltrs DN65mm</t>
  </si>
  <si>
    <t>Sietiņfiltrs DN50mm</t>
  </si>
  <si>
    <t>Izplešanās trauks Flexcon 140l, 5bar</t>
  </si>
  <si>
    <t>Izplešanās trauks Flexcon 25l, 3bar</t>
  </si>
  <si>
    <t>Ūdens mīksrināšanas montāža 
(Watetech-S/900, G=1.1 m3/h vai ekvivalents)</t>
  </si>
  <si>
    <t>Ūdens skaitītāja montāža ETK-15 "Zenner" vai ekvivalents</t>
  </si>
  <si>
    <t>Ūdens sildāmo boileru montāža V=1000L, 
Galmet SGW (S)</t>
  </si>
  <si>
    <t>Dūmvada un dūmeju montāža:</t>
  </si>
  <si>
    <r>
      <t xml:space="preserve">nerūsējošā tērauda trejgabali </t>
    </r>
    <r>
      <rPr>
        <sz val="10"/>
        <rFont val="Arial"/>
        <family val="2"/>
      </rPr>
      <t>ø</t>
    </r>
    <r>
      <rPr>
        <sz val="10"/>
        <rFont val="Arial"/>
        <family val="2"/>
      </rPr>
      <t>250mm, 250/350</t>
    </r>
  </si>
  <si>
    <t>dūmgāzu virziena maiņas vārsts ø250mm</t>
  </si>
  <si>
    <r>
      <t>līkums 90</t>
    </r>
    <r>
      <rPr>
        <sz val="10"/>
        <rFont val="Arial"/>
        <family val="2"/>
      </rPr>
      <t>º</t>
    </r>
    <r>
      <rPr>
        <sz val="10"/>
        <rFont val="Arial"/>
        <family val="2"/>
      </rPr>
      <t xml:space="preserve"> </t>
    </r>
    <r>
      <rPr>
        <sz val="10"/>
        <rFont val="Arial"/>
        <family val="2"/>
      </rPr>
      <t>ø</t>
    </r>
    <r>
      <rPr>
        <sz val="10"/>
        <rFont val="Arial"/>
        <family val="2"/>
      </rPr>
      <t>250mm (250/350)</t>
    </r>
  </si>
  <si>
    <r>
      <t xml:space="preserve">caurule </t>
    </r>
    <r>
      <rPr>
        <sz val="10"/>
        <rFont val="Arial"/>
        <family val="2"/>
      </rPr>
      <t>ø</t>
    </r>
    <r>
      <rPr>
        <sz val="10"/>
        <rFont val="Arial"/>
        <family val="2"/>
      </rPr>
      <t>250mm (250/350)</t>
    </r>
  </si>
  <si>
    <r>
      <t xml:space="preserve">pāreja no dūmsūkņa taisnstūra izvada uz </t>
    </r>
    <r>
      <rPr>
        <sz val="10"/>
        <rFont val="Arial"/>
        <family val="2"/>
      </rPr>
      <t>ø</t>
    </r>
    <r>
      <rPr>
        <sz val="10"/>
        <rFont val="Arial"/>
        <family val="2"/>
      </rPr>
      <t>200/300</t>
    </r>
  </si>
  <si>
    <r>
      <t>līkums 90</t>
    </r>
    <r>
      <rPr>
        <sz val="10"/>
        <rFont val="Arial"/>
        <family val="2"/>
      </rPr>
      <t>º</t>
    </r>
    <r>
      <rPr>
        <sz val="10"/>
        <rFont val="Arial"/>
        <family val="2"/>
      </rPr>
      <t xml:space="preserve"> </t>
    </r>
    <r>
      <rPr>
        <sz val="10"/>
        <rFont val="Arial"/>
        <family val="2"/>
      </rPr>
      <t>ø</t>
    </r>
    <r>
      <rPr>
        <sz val="10"/>
        <rFont val="Arial"/>
        <family val="2"/>
      </rPr>
      <t>200mm (200/300)</t>
    </r>
  </si>
  <si>
    <r>
      <t xml:space="preserve">caurule </t>
    </r>
    <r>
      <rPr>
        <sz val="10"/>
        <rFont val="Arial"/>
        <family val="2"/>
      </rPr>
      <t>ø</t>
    </r>
    <r>
      <rPr>
        <sz val="10"/>
        <rFont val="Arial"/>
        <family val="2"/>
      </rPr>
      <t>200mm (200/300)</t>
    </r>
  </si>
  <si>
    <r>
      <t xml:space="preserve">dūmeja ar 2 pievadiem </t>
    </r>
    <r>
      <rPr>
        <sz val="10"/>
        <rFont val="Arial"/>
        <family val="2"/>
      </rPr>
      <t>ø</t>
    </r>
    <r>
      <rPr>
        <sz val="10"/>
        <rFont val="Arial"/>
        <family val="2"/>
      </rPr>
      <t xml:space="preserve">250mm un gala tīrīšanas lūku </t>
    </r>
    <r>
      <rPr>
        <sz val="10"/>
        <rFont val="Arial"/>
        <family val="2"/>
      </rPr>
      <t>ø</t>
    </r>
    <r>
      <rPr>
        <sz val="10"/>
        <rFont val="Arial"/>
        <family val="2"/>
      </rPr>
      <t>400mm (spec.pasūtījums)</t>
    </r>
  </si>
  <si>
    <t>dūmeja ø315mm ar 2 pievadiem  ø200mm un gala tīrīšanas lūku  (spec.pasūtījums)</t>
  </si>
  <si>
    <t>Dūmsūkņu montāža D-3.5, jauda 30kW, 1430 apgr./min</t>
  </si>
  <si>
    <t>Siltumizolācijas montāža:</t>
  </si>
  <si>
    <t>akmens vates izolācija "Paroc" PV-AV, 140x40mm</t>
  </si>
  <si>
    <t>akmens vates izolācija "Paroc" PV-AV, 89x40mm</t>
  </si>
  <si>
    <t>akmens vates izolācija "Paroc" PV-AV, 76x40mm</t>
  </si>
  <si>
    <t>akmens vates izolācija "Paroc" PV-AV, 35x40mm</t>
  </si>
  <si>
    <t>akmens vates izolācija "Paroc" PV-AV, 28x40mm</t>
  </si>
  <si>
    <t>Cauruļvadu skalošana un hidrauliskā pārbaude</t>
  </si>
  <si>
    <t>gab</t>
  </si>
  <si>
    <t>15</t>
  </si>
  <si>
    <t>kpl</t>
  </si>
  <si>
    <t>m2</t>
  </si>
  <si>
    <t>Logu montāžāi papildmateriāli</t>
  </si>
  <si>
    <t>Logu ailsānu apšūšana ar ģipškartona loksnēm un krāsošana</t>
  </si>
  <si>
    <t xml:space="preserve">m/karkas </t>
  </si>
  <si>
    <t>dībelis</t>
  </si>
  <si>
    <t>GKB</t>
  </si>
  <si>
    <t>skrūves</t>
  </si>
  <si>
    <t>dažādi stūra elementi</t>
  </si>
  <si>
    <t>ū/e krāsa</t>
  </si>
  <si>
    <t>l</t>
  </si>
  <si>
    <t>Iekšējo palodžu līdz 400mm platumā montāža</t>
  </si>
  <si>
    <t>Balta lamināta palodzes 400mm platumā</t>
  </si>
  <si>
    <t>Ārējo skārda palodžu līdz 300mm platumā montāža</t>
  </si>
  <si>
    <t>Skārda palodzes 300mm platumā</t>
  </si>
  <si>
    <t>Stiprināšanas elementi</t>
  </si>
  <si>
    <t>UD -1, UD - 2, divviru durvis ar pašaizvēršanās mehanismu 1300x2100 (tērauda ugunsdzēsības EI 30) rokturis ar uzliku un slēdzeni, eņģes.</t>
  </si>
  <si>
    <t>UD -5, durvis ar pašaizvēršanās mehanismu 900x2100 (tērauda ugunsdzēsības EI 30) rokturis ar uzliku un slēdzeni, eņģes.</t>
  </si>
  <si>
    <t>Jumts</t>
  </si>
  <si>
    <t xml:space="preserve">apakējās ruļļu segums </t>
  </si>
  <si>
    <t xml:space="preserve">virssējas ruļļu segums </t>
  </si>
  <si>
    <t>propans</t>
  </si>
  <si>
    <t>2</t>
  </si>
  <si>
    <t>3</t>
  </si>
  <si>
    <t>4</t>
  </si>
  <si>
    <t>5</t>
  </si>
  <si>
    <t>6</t>
  </si>
  <si>
    <t>7</t>
  </si>
  <si>
    <t>8</t>
  </si>
  <si>
    <t>9</t>
  </si>
  <si>
    <t>10</t>
  </si>
  <si>
    <t>Jumta metāla nožogojums</t>
  </si>
  <si>
    <t>11</t>
  </si>
  <si>
    <t>12</t>
  </si>
  <si>
    <t>makroflex</t>
  </si>
  <si>
    <t>atdures</t>
  </si>
  <si>
    <t>Durvis AR-14</t>
  </si>
  <si>
    <t>D -1, D -2, D -3, gludas koka vai MDF durvis, ktāsojums ar alkīda krāsu RAL 7047, rokturis ar uzliku un slēdzeni, eņģes.</t>
  </si>
  <si>
    <t>D -1 1000x2100</t>
  </si>
  <si>
    <t>D -2 1000x2100</t>
  </si>
  <si>
    <t>D -3 800x2100</t>
  </si>
  <si>
    <t>UD -3, UD -4, durvis ar pašaizvēršanās mehanismu (PVC ugunsdzēsības EI 30) rokturis ar uzliku un slēdzeni, eņģes.</t>
  </si>
  <si>
    <t>tvaika pašplatinošā blīvējošā lente</t>
  </si>
  <si>
    <t>ārējas hidroizolācijas lente</t>
  </si>
  <si>
    <t>UD - 3  1000x2100</t>
  </si>
  <si>
    <t>UD - 4  900x2100</t>
  </si>
  <si>
    <t>Ailas  (Viesnīcas ēka.)</t>
  </si>
  <si>
    <t>Durvis AR-8</t>
  </si>
  <si>
    <t>Ailas . (Skolas ēka.)</t>
  </si>
  <si>
    <t>UD -1, UD -2, durvis ar pašaizvēršanās mehanismu  (tērauda ugunsdzēsības EI 30) rokturis ar uzliku un slēdzeni, eņģes.</t>
  </si>
  <si>
    <t>UD -1, 1000x2100</t>
  </si>
  <si>
    <t>UD -2, 800x2100</t>
  </si>
  <si>
    <t>UD - 3  1300x2100</t>
  </si>
  <si>
    <t>UD - 4  1300x2100</t>
  </si>
  <si>
    <t>D -9, D-10, 900x2100</t>
  </si>
  <si>
    <t>D -11, D-12 800x2100</t>
  </si>
  <si>
    <t>D 16,  3000x1800 (Alumīnija konstrukcija)  rokturis ar uzliku un slēdzeni, eņģes.</t>
  </si>
  <si>
    <t>D-13 1400x2400</t>
  </si>
  <si>
    <t>D -14,  divviru durvis,1500x2100</t>
  </si>
  <si>
    <t>PVC logi</t>
  </si>
  <si>
    <t>UL-1 ugunsdrošais logs EI-30 1800x1800</t>
  </si>
  <si>
    <t>UL-2 ugunsdrošais logs EI-30 1700x1500</t>
  </si>
  <si>
    <t>L-2 (rāmis PVC) 1500x640</t>
  </si>
  <si>
    <t>L-1 (rāmis PVC) 1300x1150</t>
  </si>
  <si>
    <t>L-3 (rāmis PVC) 1400x1350</t>
  </si>
  <si>
    <t>13</t>
  </si>
  <si>
    <t>14</t>
  </si>
  <si>
    <t>Demontāzas darbi</t>
  </si>
  <si>
    <t>Logu bloku demontāža</t>
  </si>
  <si>
    <t>Durvju bloku demontāža</t>
  </si>
  <si>
    <t>Jumts. Viesnīcas ēka.</t>
  </si>
  <si>
    <t>1.Demontāžas darbi</t>
  </si>
  <si>
    <t>Jumta  notekcauruļu un notekreņu  noņemšana</t>
  </si>
  <si>
    <t>Būvgružu savākšana un transportēšana uz izgāztuvi, un utilizācija</t>
  </si>
  <si>
    <t>3. Jumts</t>
  </si>
  <si>
    <t>Antikondensāta  izolācijas plēves ieklāšana</t>
  </si>
  <si>
    <t>Latojums plēves stiprināšanai  25x50mm</t>
  </si>
  <si>
    <t>Antikondensāta plēve</t>
  </si>
  <si>
    <t>Latojums zem jumta seguma</t>
  </si>
  <si>
    <t>Naglas</t>
  </si>
  <si>
    <t>Skrūves</t>
  </si>
  <si>
    <t xml:space="preserve">apdares elementi </t>
  </si>
  <si>
    <t xml:space="preserve">Ūdens tekņu D150mm montāža </t>
  </si>
  <si>
    <t>Skārda ljumtiņš- lāsenis</t>
  </si>
  <si>
    <t>ū/emulsijas krāša "Caparol" vai ekvikalents</t>
  </si>
  <si>
    <t xml:space="preserve"> keramikas flīzes </t>
  </si>
  <si>
    <t>Keramikas flīzes ieklāšana (slīdes kef. R10)</t>
  </si>
  <si>
    <t>Piekārto griestu "Armstrong" montāža (klase - A2-s1, EN 13501-1, vai ekvikalents)</t>
  </si>
  <si>
    <t>Piekārto griestu 600x600 "Armstrong"  montāža (klase - A2-s1, EN 13501-1, vai ekvikalents)</t>
  </si>
  <si>
    <t>Akmens masas flīzes  ("Caesar Tecnolito vai ekvikalents slīdes kef. R10)</t>
  </si>
  <si>
    <t xml:space="preserve">Akmens masas flīzes  ("Caesar Tecnolito vai ekvikalents slīdes kef. R10) </t>
  </si>
  <si>
    <t>ū/emulsijas krāša "Sadolin Innetakvai ekvivalents"</t>
  </si>
  <si>
    <t>ķieģeļi M-125</t>
  </si>
  <si>
    <t xml:space="preserve">grunts  </t>
  </si>
  <si>
    <t>Automātiskais slēdzis 3C10A</t>
  </si>
  <si>
    <t>Nepārtrauktās barošanas avots UPS : Pn=1,0kW; 220V</t>
  </si>
  <si>
    <t>Ugunsdrošais spēka kabelis E90 ekranēts, 
halogēnu nesaturošs,  (N)HXCH-FE 180/E90-4x2,5/2,5mm2</t>
  </si>
  <si>
    <r>
      <t xml:space="preserve">Elastīga (gofrēta) PVC caurule, ar uguns degšanas procesa uzturošu ārējo apvalku </t>
    </r>
    <r>
      <rPr>
        <sz val="11"/>
        <rFont val="Arial"/>
        <family val="2"/>
      </rPr>
      <t>ø</t>
    </r>
    <r>
      <rPr>
        <sz val="11"/>
        <rFont val="Arial Narrow"/>
        <family val="2"/>
      </rPr>
      <t>40mm</t>
    </r>
  </si>
  <si>
    <r>
      <t xml:space="preserve">PVC aizsargcaurule 450N </t>
    </r>
    <r>
      <rPr>
        <sz val="11"/>
        <rFont val="Arial"/>
        <family val="2"/>
      </rPr>
      <t>ø</t>
    </r>
    <r>
      <rPr>
        <sz val="11"/>
        <rFont val="Arial Narrow"/>
        <family val="2"/>
      </rPr>
      <t>75mm</t>
    </r>
  </si>
  <si>
    <r>
      <t xml:space="preserve">PVC aizsargcaurule 750N </t>
    </r>
    <r>
      <rPr>
        <sz val="11"/>
        <rFont val="Arial"/>
        <family val="2"/>
      </rPr>
      <t>ø</t>
    </r>
    <r>
      <rPr>
        <sz val="11"/>
        <rFont val="Arial Narrow"/>
        <family val="2"/>
      </rPr>
      <t>75mm</t>
    </r>
  </si>
  <si>
    <t>Gaismeklis ar norādi ''Izeja'' LED, IP44 komplektā ar iebūvēto akumulatoru</t>
  </si>
  <si>
    <t>Gaismeklis ar luminiscences spuldzēm (montējams piekārtajos griestos) 230V, 2x18W, IP44/45</t>
  </si>
  <si>
    <t>Cinkots metāla balsts H=4m, ar pamata apbetonējumu</t>
  </si>
  <si>
    <t>Skārda piekļavums- lāsenis</t>
  </si>
  <si>
    <t>Bēniņos visu koka konstrukciju apstrāde ar antipirēnu - antiseptiķi</t>
  </si>
  <si>
    <t>antipirēns</t>
  </si>
  <si>
    <t xml:space="preserve">Sniega drošības barjeru montāža (310 RSSFB ) </t>
  </si>
  <si>
    <t>Spāru un citu jumta nesošo konstrukciju izbūve</t>
  </si>
  <si>
    <t>stiprinājumi</t>
  </si>
  <si>
    <t>rūberoīds</t>
  </si>
  <si>
    <t>Koka konstrukciju ugunsdrošais krāsojums</t>
  </si>
  <si>
    <t>Koka konstrukcijas BK-3</t>
  </si>
  <si>
    <t>Ūdens notekcauruļu D125mm montāža</t>
  </si>
  <si>
    <t xml:space="preserve">zāģmateriāli </t>
  </si>
  <si>
    <t>Kāpnes uz jumtu</t>
  </si>
  <si>
    <t>Vēdināšanas iekārta Vilpe-pelti 110/300/H</t>
  </si>
  <si>
    <t>Bēniņu laipas seguma montāža</t>
  </si>
  <si>
    <t xml:space="preserve">Bēniņu grīdas siltināšanai izmantot  akmens vati Paroc eXtra b=250mm biezumā
 </t>
  </si>
  <si>
    <t>16</t>
  </si>
  <si>
    <t>17</t>
  </si>
  <si>
    <t>Ventkanalu ķieģeļu mūrējums</t>
  </si>
  <si>
    <t>ķieģeļi</t>
  </si>
  <si>
    <t>jaukta java</t>
  </si>
  <si>
    <t>Specciālās ugunsdrošas durvis EI60G 
ar manuālo atvēršanu</t>
  </si>
  <si>
    <t xml:space="preserve">Ventilācija. Kondicionēšana </t>
  </si>
  <si>
    <t>Ārējā apgaismojuma  (zemes darbi)</t>
  </si>
  <si>
    <r>
      <t xml:space="preserve">stiegrojums siets  </t>
    </r>
    <r>
      <rPr>
        <sz val="11"/>
        <rFont val="Arial"/>
        <family val="2"/>
      </rPr>
      <t>ø</t>
    </r>
    <r>
      <rPr>
        <sz val="11"/>
        <rFont val="Arial Narrow"/>
        <family val="2"/>
      </rPr>
      <t>10AIII-200/200</t>
    </r>
  </si>
  <si>
    <r>
      <t>D-8, D-13,D-14, D-15, siltinātas masīvas ārdurvis ar slieksni. U</t>
    </r>
    <r>
      <rPr>
        <sz val="10"/>
        <rFont val="Arial"/>
        <family val="2"/>
      </rPr>
      <t>≤</t>
    </r>
    <r>
      <rPr>
        <sz val="10"/>
        <rFont val="Arial"/>
        <family val="2"/>
      </rPr>
      <t>1.3 W/m</t>
    </r>
    <r>
      <rPr>
        <sz val="10"/>
        <rFont val="Arial"/>
        <family val="2"/>
      </rPr>
      <t>²</t>
    </r>
    <r>
      <rPr>
        <sz val="10"/>
        <rFont val="Arial"/>
        <family val="2"/>
      </rPr>
      <t xml:space="preserve"> *K (koka durvis, rokturis ar uzliku un slēdzeni, eņģes.) </t>
    </r>
  </si>
  <si>
    <r>
      <t>ventilators RS 60-35L1: L=2000m³/h; H=200Pa; N</t>
    </r>
    <r>
      <rPr>
        <vertAlign val="subscript"/>
        <sz val="11"/>
        <rFont val="Arial Narrow"/>
        <family val="2"/>
      </rPr>
      <t>el</t>
    </r>
    <r>
      <rPr>
        <sz val="11"/>
        <rFont val="Arial Narrow"/>
        <family val="2"/>
      </rPr>
      <t>=700W; 230/1, RS 60-35 L1</t>
    </r>
  </si>
  <si>
    <r>
      <t>ventilators K160XL: L=300m³/h; H=100Pa; N</t>
    </r>
    <r>
      <rPr>
        <vertAlign val="subscript"/>
        <sz val="10"/>
        <rFont val="Arial Narrow"/>
        <family val="2"/>
      </rPr>
      <t>el</t>
    </r>
    <r>
      <rPr>
        <sz val="11"/>
        <rFont val="Arial Narrow"/>
        <family val="2"/>
      </rPr>
      <t>=105W; 230/1, K160XL</t>
    </r>
  </si>
  <si>
    <t>Dzegas</t>
  </si>
  <si>
    <t>Dzegas siltināšana līmējot akmens vates plāksnes 50mm biezumā ar līmjavu</t>
  </si>
  <si>
    <t>Dzegas nostiprināšana ar zemapmetuma līstītem ar sietu</t>
  </si>
  <si>
    <t>Dzegas virsmu apmešana ar dekoratīvo javu</t>
  </si>
  <si>
    <t xml:space="preserve">Dzegas gruntēšana un krāsošana ar fasādes krāsu </t>
  </si>
  <si>
    <t>šķembu maisījums 5/32 h=12cm</t>
  </si>
  <si>
    <t xml:space="preserve">Liftu montāža "Cibes "A5000", pacelšanas augstums no 1. uz 3.stāvu </t>
  </si>
  <si>
    <t>Liftu montāža "Cibes "A5000" no pirmā uz trešo stāvu, ieja liftā no ielas, pieturu skaits 4, elktropieslēgumu izveidošana</t>
  </si>
  <si>
    <t>Stikla šahta, h=9,4 m bez jumta daļas</t>
  </si>
  <si>
    <t xml:space="preserve">Rullējams ekrāns 180x180 cm, stiprināms pie sienas/griestiem  </t>
  </si>
  <si>
    <t>Projektors EPSON EB-S11 vai analogs, griestu stiprinājuma hronšteins, elektroinstalācija</t>
  </si>
  <si>
    <t>Fasāde. Skolas ēka.</t>
  </si>
  <si>
    <t xml:space="preserve">Kāpnēs uzstādāms inavlīdu pacēlājs HIRO - 320, pacelšanas augstums 3,6 m, pagrizieni 180 grādi -2 gab., vadotnes ar balstījuma statņiem garums 9,1 m. Elektropievadu izbūve un pieslēgšana elekrosadales skapim un platformai, tai sakitā nepieciešamā armatūra.Kāpņu norobežojošā režģa montāža ar lenteri l=10 m. </t>
  </si>
</sst>
</file>

<file path=xl/styles.xml><?xml version="1.0" encoding="utf-8"?>
<styleSheet xmlns="http://schemas.openxmlformats.org/spreadsheetml/2006/main">
  <numFmts count="4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Ls-426]"/>
    <numFmt numFmtId="181" formatCode="0.0"/>
    <numFmt numFmtId="182" formatCode="0.0000"/>
    <numFmt numFmtId="183" formatCode="0.000"/>
    <numFmt numFmtId="184" formatCode="mmm\ dd"/>
    <numFmt numFmtId="185" formatCode="#,##0.0"/>
    <numFmt numFmtId="186" formatCode="0.00000"/>
    <numFmt numFmtId="187" formatCode="_-&quot;Ls &quot;* #,##0.00_-;&quot;-Ls &quot;* #,##0.00_-;_-&quot;Ls &quot;* \-??_-;_-@_-"/>
    <numFmt numFmtId="188" formatCode="&quot;Yes&quot;;&quot;Yes&quot;;&quot;No&quot;"/>
    <numFmt numFmtId="189" formatCode="&quot;True&quot;;&quot;True&quot;;&quot;False&quot;"/>
    <numFmt numFmtId="190" formatCode="&quot;On&quot;;&quot;On&quot;;&quot;Off&quot;"/>
    <numFmt numFmtId="191" formatCode="[$€-2]\ #,##0.00_);[Red]\([$€-2]\ #,##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р_."/>
    <numFmt numFmtId="197" formatCode="#,##0.000"/>
    <numFmt numFmtId="198" formatCode="[$Ђ-2]\ #,##0.00_);[Red]\([$Ђ-2]\ #,##0.00\)"/>
    <numFmt numFmtId="199" formatCode="_-* #,##0.00_-;\-* #,##0.00_-;_-* \-??_-;_-@_-"/>
  </numFmts>
  <fonts count="64">
    <font>
      <sz val="11"/>
      <color theme="1"/>
      <name val="Calibri"/>
      <family val="2"/>
    </font>
    <font>
      <sz val="11"/>
      <color indexed="8"/>
      <name val="Calibri"/>
      <family val="2"/>
    </font>
    <font>
      <sz val="10"/>
      <name val="Arial"/>
      <family val="2"/>
    </font>
    <font>
      <sz val="10"/>
      <name val="Arial Narrow"/>
      <family val="2"/>
    </font>
    <font>
      <sz val="8"/>
      <name val="Arial Narrow"/>
      <family val="2"/>
    </font>
    <font>
      <sz val="12"/>
      <name val="Arial Narrow"/>
      <family val="2"/>
    </font>
    <font>
      <u val="single"/>
      <sz val="11"/>
      <name val="Arial Narrow"/>
      <family val="2"/>
    </font>
    <font>
      <sz val="11"/>
      <name val="Arial Narrow"/>
      <family val="2"/>
    </font>
    <font>
      <b/>
      <sz val="11"/>
      <name val="Arial Narrow"/>
      <family val="2"/>
    </font>
    <font>
      <b/>
      <sz val="10"/>
      <name val="Arial Narrow"/>
      <family val="2"/>
    </font>
    <font>
      <sz val="8"/>
      <name val="Calibri"/>
      <family val="2"/>
    </font>
    <font>
      <sz val="10"/>
      <name val="Helv"/>
      <family val="0"/>
    </font>
    <font>
      <sz val="12"/>
      <name val="Times New Roman"/>
      <family val="1"/>
    </font>
    <font>
      <sz val="10"/>
      <name val="Tahoma"/>
      <family val="2"/>
    </font>
    <font>
      <b/>
      <sz val="10"/>
      <name val="Arial"/>
      <family val="2"/>
    </font>
    <font>
      <b/>
      <sz val="14"/>
      <name val="Arial Narrow"/>
      <family val="2"/>
    </font>
    <font>
      <b/>
      <i/>
      <sz val="12"/>
      <name val="Arial Narrow"/>
      <family val="2"/>
    </font>
    <font>
      <vertAlign val="superscript"/>
      <sz val="10"/>
      <name val="Arial"/>
      <family val="2"/>
    </font>
    <font>
      <sz val="8"/>
      <name val="Arial"/>
      <family val="2"/>
    </font>
    <font>
      <sz val="10"/>
      <name val="Times New Roman"/>
      <family val="1"/>
    </font>
    <font>
      <sz val="9"/>
      <name val="Arial Narrow"/>
      <family val="2"/>
    </font>
    <font>
      <sz val="11"/>
      <name val="Arial"/>
      <family val="2"/>
    </font>
    <font>
      <b/>
      <i/>
      <u val="single"/>
      <sz val="14"/>
      <name val="Arial Narrow"/>
      <family val="2"/>
    </font>
    <font>
      <b/>
      <sz val="11"/>
      <name val="Arial"/>
      <family val="2"/>
    </font>
    <font>
      <vertAlign val="subscript"/>
      <sz val="11"/>
      <name val="Arial Narrow"/>
      <family val="2"/>
    </font>
    <font>
      <sz val="9.5"/>
      <name val="Arial"/>
      <family val="2"/>
    </font>
    <font>
      <sz val="11"/>
      <name val="Calibri"/>
      <family val="2"/>
    </font>
    <font>
      <vertAlign val="subscrip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2" fillId="0" borderId="0" applyFill="0" applyBorder="0" applyAlignment="0" applyProtection="0"/>
    <xf numFmtId="0" fontId="2"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1" fillId="0" borderId="0">
      <alignment/>
      <protection/>
    </xf>
    <xf numFmtId="0" fontId="2" fillId="0" borderId="0">
      <alignment vertical="center"/>
      <protection/>
    </xf>
    <xf numFmtId="0" fontId="2" fillId="0" borderId="0">
      <alignment/>
      <protection/>
    </xf>
    <xf numFmtId="0" fontId="13" fillId="0" borderId="0">
      <alignment/>
      <protection/>
    </xf>
    <xf numFmtId="0" fontId="19" fillId="0" borderId="0">
      <alignment/>
      <protection/>
    </xf>
    <xf numFmtId="0" fontId="2"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2"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0">
    <xf numFmtId="0" fontId="0" fillId="0" borderId="0" xfId="0" applyFont="1" applyAlignment="1">
      <alignment/>
    </xf>
    <xf numFmtId="0" fontId="7" fillId="0" borderId="0" xfId="0" applyFont="1" applyFill="1" applyBorder="1" applyAlignment="1">
      <alignment horizontal="center" vertical="center" wrapText="1"/>
    </xf>
    <xf numFmtId="0" fontId="7" fillId="0" borderId="0" xfId="49" applyFont="1" applyFill="1" applyBorder="1" applyAlignment="1">
      <alignment horizontal="left"/>
      <protection/>
    </xf>
    <xf numFmtId="0" fontId="3" fillId="0" borderId="0" xfId="49" applyFont="1" applyFill="1" applyAlignment="1">
      <alignment vertical="center"/>
      <protection/>
    </xf>
    <xf numFmtId="0" fontId="8"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16" fontId="2" fillId="0"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xf>
    <xf numFmtId="49" fontId="2" fillId="0" borderId="10" xfId="63" applyNumberFormat="1" applyFont="1" applyFill="1" applyBorder="1" applyAlignment="1">
      <alignment horizontal="center" vertical="center" wrapText="1"/>
      <protection/>
    </xf>
    <xf numFmtId="0" fontId="2" fillId="0" borderId="14" xfId="0" applyFont="1" applyFill="1" applyBorder="1" applyAlignment="1">
      <alignment horizontal="center" vertical="center"/>
    </xf>
    <xf numFmtId="0" fontId="14" fillId="0" borderId="10"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2" fontId="2" fillId="0" borderId="10" xfId="61" applyNumberFormat="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0" borderId="0" xfId="76" applyFont="1" applyFill="1" applyBorder="1" applyAlignment="1">
      <alignment horizontal="center" vertical="center" wrapText="1"/>
      <protection/>
    </xf>
    <xf numFmtId="0" fontId="2" fillId="0" borderId="10" xfId="76" applyFont="1" applyFill="1" applyBorder="1" applyAlignment="1">
      <alignment horizontal="right" vertical="center" wrapText="1" shrinkToFit="1"/>
      <protection/>
    </xf>
    <xf numFmtId="0" fontId="2" fillId="0" borderId="10" xfId="0"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0" fontId="7" fillId="0" borderId="0" xfId="0" applyFont="1" applyFill="1" applyAlignment="1">
      <alignment/>
    </xf>
    <xf numFmtId="0" fontId="7" fillId="0" borderId="0" xfId="0" applyFont="1" applyBorder="1" applyAlignment="1">
      <alignment vertical="center"/>
    </xf>
    <xf numFmtId="0" fontId="6" fillId="0" borderId="0" xfId="0" applyFont="1" applyBorder="1" applyAlignment="1">
      <alignment vertical="center" wrapText="1"/>
    </xf>
    <xf numFmtId="0" fontId="7"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180" fontId="5" fillId="0" borderId="0" xfId="0" applyNumberFormat="1" applyFont="1" applyFill="1" applyAlignment="1">
      <alignment horizontal="left" vertical="center"/>
    </xf>
    <xf numFmtId="180" fontId="5"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76" applyFont="1" applyFill="1" applyAlignment="1">
      <alignment horizontal="center" vertical="center"/>
      <protection/>
    </xf>
    <xf numFmtId="0" fontId="5" fillId="0" borderId="0" xfId="76" applyFont="1" applyFill="1" applyAlignment="1">
      <alignment vertical="center" wrapText="1"/>
      <protection/>
    </xf>
    <xf numFmtId="0" fontId="16" fillId="0" borderId="0" xfId="76" applyFont="1" applyFill="1" applyAlignment="1">
      <alignment horizontal="center" vertical="center" wrapText="1"/>
      <protection/>
    </xf>
    <xf numFmtId="0" fontId="5" fillId="0" borderId="0" xfId="76" applyFont="1" applyFill="1" applyAlignment="1">
      <alignment vertical="center"/>
      <protection/>
    </xf>
    <xf numFmtId="0" fontId="8"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0" xfId="0" applyFont="1" applyFill="1" applyAlignment="1">
      <alignment horizontal="center"/>
    </xf>
    <xf numFmtId="0" fontId="2" fillId="0" borderId="10" xfId="61" applyFont="1" applyFill="1" applyBorder="1" applyAlignment="1">
      <alignment horizontal="left" vertical="center" wrapText="1"/>
      <protection/>
    </xf>
    <xf numFmtId="0" fontId="14" fillId="0" borderId="10" xfId="61" applyFont="1" applyFill="1" applyBorder="1" applyAlignment="1">
      <alignment horizontal="center" vertical="center" wrapText="1"/>
      <protection/>
    </xf>
    <xf numFmtId="0" fontId="2" fillId="0" borderId="10" xfId="76" applyFont="1" applyFill="1" applyBorder="1" applyAlignment="1">
      <alignment horizontal="left" vertical="center" wrapText="1" shrinkToFit="1"/>
      <protection/>
    </xf>
    <xf numFmtId="49" fontId="2" fillId="0" borderId="12" xfId="63" applyNumberFormat="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0" xfId="0" applyFont="1" applyFill="1" applyAlignment="1">
      <alignment/>
    </xf>
    <xf numFmtId="0" fontId="12" fillId="0" borderId="10" xfId="66" applyFont="1" applyFill="1" applyBorder="1" applyAlignment="1">
      <alignment horizontal="center" vertical="center" wrapText="1"/>
      <protection/>
    </xf>
    <xf numFmtId="0" fontId="3" fillId="0" borderId="10" xfId="49" applyFont="1" applyFill="1" applyBorder="1" applyAlignment="1">
      <alignment horizontal="center" vertical="center"/>
      <protection/>
    </xf>
    <xf numFmtId="0" fontId="2" fillId="0" borderId="10" xfId="61" applyFont="1" applyFill="1" applyBorder="1" applyAlignment="1">
      <alignment horizontal="right" vertical="center" wrapText="1"/>
      <protection/>
    </xf>
    <xf numFmtId="0" fontId="2"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61" applyFont="1" applyFill="1" applyBorder="1" applyAlignment="1">
      <alignment horizontal="right" vertical="center" wrapText="1"/>
      <protection/>
    </xf>
    <xf numFmtId="49" fontId="2" fillId="0" borderId="10" xfId="63" applyNumberFormat="1" applyFont="1" applyFill="1" applyBorder="1" applyAlignment="1">
      <alignment horizontal="center" vertical="center" wrapText="1"/>
      <protection/>
    </xf>
    <xf numFmtId="0" fontId="3" fillId="0" borderId="0" xfId="0" applyFont="1" applyFill="1" applyAlignment="1">
      <alignment vertical="center" wrapText="1" shrinkToFit="1"/>
    </xf>
    <xf numFmtId="49" fontId="2" fillId="0" borderId="12" xfId="63"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2" fillId="0" borderId="15" xfId="61" applyFont="1" applyFill="1" applyBorder="1" applyAlignment="1">
      <alignment horizontal="right" vertical="center" wrapText="1"/>
      <protection/>
    </xf>
    <xf numFmtId="0" fontId="2" fillId="0" borderId="15" xfId="61" applyFont="1" applyFill="1" applyBorder="1" applyAlignment="1">
      <alignment horizontal="center" vertical="center" wrapText="1"/>
      <protection/>
    </xf>
    <xf numFmtId="2" fontId="2" fillId="0" borderId="15" xfId="61" applyNumberFormat="1" applyFont="1" applyFill="1" applyBorder="1" applyAlignment="1">
      <alignment horizontal="center" vertical="center" wrapText="1"/>
      <protection/>
    </xf>
    <xf numFmtId="0" fontId="2" fillId="0" borderId="15" xfId="61" applyFont="1" applyFill="1" applyBorder="1" applyAlignment="1">
      <alignment horizontal="left"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shrinkToFit="1"/>
    </xf>
    <xf numFmtId="0" fontId="14" fillId="0" borderId="10" xfId="0" applyFont="1" applyFill="1" applyBorder="1" applyAlignment="1">
      <alignment horizontal="center" vertical="center" wrapText="1" shrinkToFit="1"/>
    </xf>
    <xf numFmtId="0" fontId="2" fillId="0" borderId="10" xfId="0" applyFont="1" applyFill="1" applyBorder="1" applyAlignment="1">
      <alignment vertical="center"/>
    </xf>
    <xf numFmtId="49" fontId="2" fillId="0" borderId="10" xfId="0" applyNumberFormat="1" applyFont="1" applyFill="1" applyBorder="1" applyAlignment="1">
      <alignment horizontal="center" vertical="center" wrapText="1" shrinkToFit="1"/>
    </xf>
    <xf numFmtId="0" fontId="2" fillId="0" borderId="10" xfId="76" applyFont="1" applyFill="1" applyBorder="1" applyAlignment="1">
      <alignment horizontal="center" vertical="center" wrapText="1" shrinkToFit="1"/>
      <protection/>
    </xf>
    <xf numFmtId="0" fontId="2" fillId="0" borderId="0" xfId="0" applyFont="1" applyFill="1" applyAlignment="1">
      <alignment vertical="center" shrinkToFit="1"/>
    </xf>
    <xf numFmtId="49" fontId="2" fillId="0" borderId="15" xfId="0" applyNumberFormat="1"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vertical="center" wrapText="1"/>
    </xf>
    <xf numFmtId="0" fontId="2" fillId="0" borderId="14" xfId="0" applyFont="1" applyFill="1" applyBorder="1" applyAlignment="1">
      <alignment horizontal="right" vertical="center" wrapText="1"/>
    </xf>
    <xf numFmtId="0" fontId="14" fillId="0" borderId="10" xfId="0" applyFont="1" applyFill="1" applyBorder="1" applyAlignment="1">
      <alignment horizontal="center" vertical="center" wrapText="1" shrinkToFit="1"/>
    </xf>
    <xf numFmtId="0" fontId="2" fillId="0" borderId="10" xfId="0" applyFont="1" applyFill="1" applyBorder="1" applyAlignment="1">
      <alignment horizontal="right" vertical="center" wrapText="1" shrinkToFit="1"/>
    </xf>
    <xf numFmtId="0" fontId="2" fillId="0" borderId="10" xfId="76" applyFont="1" applyFill="1" applyBorder="1" applyAlignment="1">
      <alignment horizontal="left" vertical="center" wrapText="1" shrinkToFit="1"/>
      <protection/>
    </xf>
    <xf numFmtId="0" fontId="2" fillId="0" borderId="10" xfId="76" applyFont="1" applyFill="1" applyBorder="1" applyAlignment="1">
      <alignment horizontal="center" vertical="center" wrapText="1" shrinkToFit="1"/>
      <protection/>
    </xf>
    <xf numFmtId="0" fontId="2" fillId="0" borderId="15" xfId="76" applyFont="1" applyFill="1" applyBorder="1" applyAlignment="1">
      <alignment horizontal="center" vertical="center" wrapText="1" shrinkToFit="1"/>
      <protection/>
    </xf>
    <xf numFmtId="0" fontId="2" fillId="0" borderId="15"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76" applyFont="1" applyFill="1" applyBorder="1" applyAlignment="1">
      <alignment vertical="center" wrapText="1" shrinkToFit="1"/>
      <protection/>
    </xf>
    <xf numFmtId="0" fontId="2" fillId="0" borderId="10" xfId="0" applyFont="1" applyFill="1" applyBorder="1" applyAlignment="1">
      <alignment horizontal="center" vertical="center" wrapText="1"/>
    </xf>
    <xf numFmtId="2" fontId="2" fillId="0" borderId="10" xfId="76" applyNumberFormat="1" applyFont="1" applyFill="1" applyBorder="1" applyAlignment="1">
      <alignment horizontal="center" vertical="center" wrapText="1" shrinkToFit="1"/>
      <protection/>
    </xf>
    <xf numFmtId="0" fontId="2" fillId="0" borderId="10" xfId="0" applyFont="1" applyFill="1" applyBorder="1" applyAlignment="1">
      <alignment vertical="center" wrapText="1" shrinkToFit="1"/>
    </xf>
    <xf numFmtId="0" fontId="18" fillId="0" borderId="10" xfId="0" applyFont="1" applyFill="1" applyBorder="1" applyAlignment="1">
      <alignment horizontal="right" vertical="center" wrapText="1"/>
    </xf>
    <xf numFmtId="0" fontId="2" fillId="0" borderId="10" xfId="0" applyFont="1" applyFill="1" applyBorder="1" applyAlignment="1">
      <alignment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8" fillId="0" borderId="10" xfId="76" applyFont="1" applyBorder="1" applyAlignment="1">
      <alignment horizontal="left" wrapText="1"/>
      <protection/>
    </xf>
    <xf numFmtId="0" fontId="7" fillId="0" borderId="10" xfId="76" applyFont="1" applyFill="1" applyBorder="1" applyAlignment="1">
      <alignment horizontal="center" vertical="center" wrapText="1" shrinkToFit="1"/>
      <protection/>
    </xf>
    <xf numFmtId="0" fontId="7" fillId="0" borderId="10" xfId="76" applyFont="1" applyFill="1" applyBorder="1" applyAlignment="1">
      <alignment vertical="center" wrapText="1" shrinkToFit="1"/>
      <protection/>
    </xf>
    <xf numFmtId="0" fontId="7" fillId="0" borderId="10" xfId="0" applyFont="1" applyFill="1" applyBorder="1" applyAlignment="1">
      <alignment horizontal="center" vertical="center" wrapText="1" shrinkToFit="1"/>
    </xf>
    <xf numFmtId="0" fontId="7" fillId="0" borderId="10" xfId="76" applyFont="1" applyFill="1" applyBorder="1" applyAlignment="1">
      <alignment horizontal="right" vertical="center" wrapText="1" shrinkToFit="1"/>
      <protection/>
    </xf>
    <xf numFmtId="0" fontId="7" fillId="0" borderId="10" xfId="76" applyFont="1" applyFill="1" applyBorder="1" applyAlignment="1">
      <alignment horizontal="left" vertical="center" wrapText="1" shrinkToFit="1"/>
      <protection/>
    </xf>
    <xf numFmtId="0" fontId="5" fillId="0" borderId="10" xfId="0" applyFont="1" applyBorder="1" applyAlignment="1">
      <alignment horizontal="center"/>
    </xf>
    <xf numFmtId="187" fontId="20" fillId="0" borderId="10" xfId="48" applyFont="1" applyFill="1" applyBorder="1" applyAlignment="1" applyProtection="1">
      <alignment vertical="center" wrapText="1"/>
      <protection locked="0"/>
    </xf>
    <xf numFmtId="0" fontId="8" fillId="0" borderId="10" xfId="67" applyFont="1" applyFill="1" applyBorder="1" applyAlignment="1">
      <alignment horizontal="center" vertical="center" wrapText="1"/>
      <protection/>
    </xf>
    <xf numFmtId="0" fontId="7" fillId="0" borderId="10" xfId="67" applyFont="1" applyFill="1" applyBorder="1" applyAlignment="1">
      <alignment horizontal="center"/>
      <protection/>
    </xf>
    <xf numFmtId="0" fontId="7" fillId="0" borderId="10" xfId="67" applyFont="1" applyFill="1" applyBorder="1" applyAlignment="1">
      <alignment horizontal="center" vertical="center"/>
      <protection/>
    </xf>
    <xf numFmtId="0" fontId="20" fillId="0" borderId="10" xfId="72" applyFont="1" applyBorder="1" applyAlignment="1" applyProtection="1">
      <alignment horizontal="center" vertical="center" wrapText="1"/>
      <protection/>
    </xf>
    <xf numFmtId="0" fontId="7" fillId="0" borderId="10" xfId="67" applyFont="1" applyFill="1" applyBorder="1" applyAlignment="1">
      <alignment horizontal="left" vertical="center" wrapText="1"/>
      <protection/>
    </xf>
    <xf numFmtId="0" fontId="7" fillId="0" borderId="15" xfId="67" applyFont="1" applyFill="1" applyBorder="1" applyAlignment="1">
      <alignment horizontal="center" vertical="center"/>
      <protection/>
    </xf>
    <xf numFmtId="0" fontId="7" fillId="0" borderId="10" xfId="67" applyFont="1" applyFill="1" applyBorder="1" applyAlignment="1">
      <alignment vertical="center" wrapText="1"/>
      <protection/>
    </xf>
    <xf numFmtId="0" fontId="7" fillId="0" borderId="15" xfId="69" applyFont="1" applyFill="1" applyBorder="1" applyAlignment="1">
      <alignment horizontal="center" vertical="center"/>
      <protection/>
    </xf>
    <xf numFmtId="0" fontId="7" fillId="0" borderId="10" xfId="69" applyFont="1" applyFill="1" applyBorder="1" applyAlignment="1">
      <alignment horizontal="left" vertical="center" wrapText="1"/>
      <protection/>
    </xf>
    <xf numFmtId="0" fontId="7" fillId="0" borderId="10" xfId="69" applyFont="1" applyFill="1" applyBorder="1" applyAlignment="1">
      <alignment horizontal="center" vertical="center"/>
      <protection/>
    </xf>
    <xf numFmtId="0" fontId="7" fillId="0" borderId="10" xfId="69" applyFont="1" applyFill="1" applyBorder="1" applyAlignment="1">
      <alignment horizontal="right" vertical="center" wrapText="1"/>
      <protection/>
    </xf>
    <xf numFmtId="0" fontId="8" fillId="0" borderId="10" xfId="72" applyFont="1" applyFill="1" applyBorder="1" applyAlignment="1" applyProtection="1">
      <alignment horizontal="center" vertical="center" wrapText="1"/>
      <protection/>
    </xf>
    <xf numFmtId="0" fontId="7" fillId="0" borderId="10" xfId="69" applyFont="1" applyFill="1" applyBorder="1" applyAlignment="1">
      <alignment vertical="center" wrapText="1"/>
      <protection/>
    </xf>
    <xf numFmtId="0" fontId="7" fillId="0" borderId="10" xfId="67" applyFont="1" applyFill="1" applyBorder="1" applyAlignment="1">
      <alignment horizontal="right" vertical="center" wrapText="1"/>
      <protection/>
    </xf>
    <xf numFmtId="0" fontId="7" fillId="0" borderId="10" xfId="72" applyFont="1" applyBorder="1" applyAlignment="1" applyProtection="1">
      <alignment horizontal="center" vertical="center" wrapText="1"/>
      <protection/>
    </xf>
    <xf numFmtId="1" fontId="7" fillId="0" borderId="10" xfId="71" applyNumberFormat="1" applyFont="1" applyBorder="1" applyAlignment="1" applyProtection="1">
      <alignment vertical="center" wrapText="1"/>
      <protection/>
    </xf>
    <xf numFmtId="187" fontId="7" fillId="0" borderId="10" xfId="48" applyFont="1" applyFill="1" applyBorder="1" applyAlignment="1" applyProtection="1">
      <alignment vertical="center" wrapText="1"/>
      <protection locked="0"/>
    </xf>
    <xf numFmtId="49" fontId="7" fillId="0" borderId="10" xfId="0" applyNumberFormat="1" applyFont="1" applyFill="1" applyBorder="1" applyAlignment="1">
      <alignment horizontal="center" vertical="center" wrapText="1" shrinkToFit="1"/>
    </xf>
    <xf numFmtId="0" fontId="7" fillId="0" borderId="10" xfId="0" applyFont="1" applyFill="1" applyBorder="1" applyAlignment="1">
      <alignment vertical="center" wrapText="1" shrinkToFit="1"/>
    </xf>
    <xf numFmtId="49" fontId="21" fillId="0" borderId="10" xfId="0" applyNumberFormat="1" applyFont="1" applyFill="1" applyBorder="1" applyAlignment="1">
      <alignment horizontal="center" vertical="center" wrapText="1" shrinkToFit="1"/>
    </xf>
    <xf numFmtId="0" fontId="21"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left" vertical="top" wrapText="1"/>
      <protection/>
    </xf>
    <xf numFmtId="0" fontId="7"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right" vertical="center" wrapText="1"/>
    </xf>
    <xf numFmtId="2" fontId="2" fillId="0" borderId="10" xfId="0" applyNumberFormat="1" applyFont="1" applyFill="1" applyBorder="1" applyAlignment="1">
      <alignment horizontal="left" vertical="center" wrapText="1"/>
    </xf>
    <xf numFmtId="0" fontId="2" fillId="0" borderId="10" xfId="67" applyFont="1" applyFill="1" applyBorder="1" applyAlignment="1">
      <alignment horizontal="left" vertical="center" wrapText="1"/>
      <protection/>
    </xf>
    <xf numFmtId="0" fontId="2" fillId="0" borderId="18" xfId="67" applyFont="1" applyFill="1" applyBorder="1" applyAlignment="1">
      <alignment horizontal="center" vertical="center"/>
      <protection/>
    </xf>
    <xf numFmtId="0" fontId="2" fillId="0" borderId="10" xfId="67" applyFont="1" applyFill="1" applyBorder="1" applyAlignment="1">
      <alignment horizontal="right" vertical="center" wrapText="1"/>
      <protection/>
    </xf>
    <xf numFmtId="0" fontId="2" fillId="0" borderId="10" xfId="67" applyFont="1" applyFill="1" applyBorder="1" applyAlignment="1">
      <alignment horizontal="center" vertical="center"/>
      <protection/>
    </xf>
    <xf numFmtId="0" fontId="2" fillId="0" borderId="10" xfId="67" applyFont="1" applyFill="1" applyBorder="1" applyAlignment="1">
      <alignment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8" fillId="0" borderId="16" xfId="0" applyFont="1" applyFill="1" applyBorder="1" applyAlignment="1">
      <alignment horizontal="center" vertical="center"/>
    </xf>
    <xf numFmtId="0" fontId="7" fillId="0" borderId="18" xfId="0" applyFont="1" applyFill="1" applyBorder="1" applyAlignment="1">
      <alignment horizontal="right" vertical="center" wrapText="1"/>
    </xf>
    <xf numFmtId="0" fontId="7" fillId="0" borderId="18" xfId="0" applyFont="1" applyFill="1" applyBorder="1" applyAlignment="1">
      <alignment horizontal="left" vertical="center" wrapText="1"/>
    </xf>
    <xf numFmtId="0" fontId="2" fillId="0" borderId="18" xfId="67" applyFont="1" applyFill="1" applyBorder="1" applyAlignment="1">
      <alignment horizontal="right" vertical="center" wrapText="1"/>
      <protection/>
    </xf>
    <xf numFmtId="0" fontId="8" fillId="0" borderId="20" xfId="0" applyFont="1" applyFill="1" applyBorder="1" applyAlignment="1">
      <alignment horizontal="center" vertical="center"/>
    </xf>
    <xf numFmtId="0" fontId="14" fillId="0" borderId="10" xfId="0" applyFont="1" applyFill="1" applyBorder="1" applyAlignment="1">
      <alignment horizontal="center"/>
    </xf>
    <xf numFmtId="0" fontId="11" fillId="0" borderId="10" xfId="0" applyFont="1" applyFill="1" applyBorder="1" applyAlignment="1">
      <alignment horizontal="center"/>
    </xf>
    <xf numFmtId="0" fontId="7" fillId="0" borderId="10" xfId="0" applyFont="1" applyFill="1" applyBorder="1" applyAlignment="1">
      <alignment vertical="center" wrapText="1"/>
    </xf>
    <xf numFmtId="0" fontId="7" fillId="0" borderId="10" xfId="0" applyFont="1" applyFill="1" applyBorder="1" applyAlignment="1">
      <alignment horizontal="right" vertical="center" wrapText="1"/>
    </xf>
    <xf numFmtId="0" fontId="2" fillId="0" borderId="15" xfId="0" applyFont="1" applyFill="1" applyBorder="1" applyAlignment="1">
      <alignment horizontal="center" vertical="center"/>
    </xf>
    <xf numFmtId="0" fontId="8"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8" fillId="0" borderId="21" xfId="0" applyFont="1" applyFill="1" applyBorder="1" applyAlignment="1">
      <alignment horizontal="center" vertical="center"/>
    </xf>
    <xf numFmtId="0" fontId="2" fillId="0" borderId="15" xfId="0" applyFont="1" applyFill="1" applyBorder="1" applyAlignment="1">
      <alignment vertical="center"/>
    </xf>
    <xf numFmtId="0" fontId="8" fillId="0" borderId="15" xfId="0" applyFont="1" applyFill="1" applyBorder="1" applyAlignment="1">
      <alignment horizontal="center" vertical="center" wrapText="1"/>
    </xf>
    <xf numFmtId="0" fontId="21" fillId="0" borderId="10" xfId="0" applyFont="1" applyFill="1" applyBorder="1" applyAlignment="1">
      <alignment horizontal="right" vertical="center" wrapText="1"/>
    </xf>
    <xf numFmtId="0" fontId="7" fillId="0" borderId="15" xfId="0" applyFont="1" applyFill="1" applyBorder="1" applyAlignment="1">
      <alignment horizontal="left" vertical="center" wrapText="1"/>
    </xf>
    <xf numFmtId="0" fontId="21" fillId="0" borderId="15" xfId="0" applyFont="1" applyFill="1" applyBorder="1" applyAlignment="1">
      <alignment horizontal="right" vertical="center" wrapText="1"/>
    </xf>
    <xf numFmtId="0" fontId="2" fillId="0" borderId="10" xfId="0" applyFont="1" applyFill="1" applyBorder="1" applyAlignment="1">
      <alignment horizontal="right" vertical="center" wrapText="1" shrinkToFit="1"/>
    </xf>
    <xf numFmtId="0" fontId="2" fillId="0" borderId="10" xfId="76" applyFont="1" applyFill="1" applyBorder="1" applyAlignment="1">
      <alignment horizontal="justify" vertical="center" wrapText="1"/>
      <protection/>
    </xf>
    <xf numFmtId="0" fontId="2" fillId="0" borderId="10" xfId="0" applyFont="1" applyFill="1" applyBorder="1" applyAlignment="1">
      <alignment horizontal="justify" vertical="center" wrapText="1"/>
    </xf>
    <xf numFmtId="2" fontId="7" fillId="0" borderId="10" xfId="0" applyNumberFormat="1"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0" xfId="76" applyFont="1" applyFill="1" applyBorder="1" applyAlignment="1">
      <alignment horizontal="left" vertical="center" wrapText="1"/>
      <protection/>
    </xf>
    <xf numFmtId="0" fontId="2" fillId="0" borderId="10" xfId="76" applyFont="1" applyFill="1" applyBorder="1" applyAlignment="1">
      <alignment horizontal="center" vertical="center" wrapText="1"/>
      <protection/>
    </xf>
    <xf numFmtId="0" fontId="2" fillId="0" borderId="10" xfId="76" applyFont="1" applyFill="1" applyBorder="1" applyAlignment="1">
      <alignment horizontal="right" vertical="center" wrapText="1"/>
      <protection/>
    </xf>
    <xf numFmtId="0" fontId="2" fillId="0" borderId="10" xfId="76" applyFont="1" applyFill="1" applyBorder="1" applyAlignment="1">
      <alignment horizontal="center" vertical="center"/>
      <protection/>
    </xf>
    <xf numFmtId="0" fontId="14" fillId="0" borderId="10" xfId="76" applyFont="1" applyFill="1" applyBorder="1" applyAlignment="1">
      <alignment horizontal="center" vertical="center" wrapText="1"/>
      <protection/>
    </xf>
    <xf numFmtId="0" fontId="14" fillId="0" borderId="10" xfId="76" applyFont="1" applyFill="1" applyBorder="1" applyAlignment="1">
      <alignment horizontal="center" vertical="center"/>
      <protection/>
    </xf>
    <xf numFmtId="0" fontId="2" fillId="0" borderId="10"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0" xfId="0" applyFont="1" applyFill="1" applyBorder="1" applyAlignment="1">
      <alignment horizontal="center"/>
    </xf>
    <xf numFmtId="0" fontId="7" fillId="0" borderId="14" xfId="0" applyFont="1" applyFill="1" applyBorder="1" applyAlignment="1">
      <alignment horizontal="left" vertical="center" wrapText="1" shrinkToFit="1"/>
    </xf>
    <xf numFmtId="0" fontId="20" fillId="0" borderId="22" xfId="72" applyFont="1" applyBorder="1" applyAlignment="1" applyProtection="1">
      <alignment horizontal="center" vertical="center" wrapText="1"/>
      <protection/>
    </xf>
    <xf numFmtId="0" fontId="7" fillId="0" borderId="10" xfId="0" applyFont="1" applyBorder="1" applyAlignment="1">
      <alignment horizontal="center" vertical="top" wrapText="1"/>
    </xf>
    <xf numFmtId="0" fontId="7" fillId="0" borderId="10" xfId="0" applyFont="1" applyBorder="1" applyAlignment="1">
      <alignment horizont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wrapText="1"/>
    </xf>
    <xf numFmtId="49" fontId="14" fillId="0" borderId="10" xfId="0" applyNumberFormat="1" applyFont="1" applyFill="1" applyBorder="1" applyAlignment="1">
      <alignment horizontal="center" vertical="center" wrapText="1" shrinkToFit="1"/>
    </xf>
    <xf numFmtId="49" fontId="14" fillId="0" borderId="10" xfId="0" applyNumberFormat="1" applyFont="1" applyFill="1" applyBorder="1" applyAlignment="1">
      <alignment horizontal="center" vertical="center" wrapText="1" shrinkToFit="1"/>
    </xf>
    <xf numFmtId="0" fontId="2" fillId="0" borderId="10" xfId="76" applyFont="1" applyFill="1" applyBorder="1" applyAlignment="1">
      <alignment vertical="center" wrapText="1" shrinkToFit="1"/>
      <protection/>
    </xf>
    <xf numFmtId="0" fontId="2" fillId="0" borderId="10" xfId="76" applyFont="1" applyFill="1" applyBorder="1" applyAlignment="1">
      <alignment horizontal="right" vertical="center" wrapText="1" shrinkToFit="1"/>
      <protection/>
    </xf>
    <xf numFmtId="0" fontId="14" fillId="0" borderId="10" xfId="76" applyFont="1" applyFill="1" applyBorder="1" applyAlignment="1">
      <alignment vertical="center" wrapText="1" shrinkToFit="1"/>
      <protection/>
    </xf>
    <xf numFmtId="0" fontId="14" fillId="0" borderId="10" xfId="76" applyFont="1" applyFill="1" applyBorder="1" applyAlignment="1">
      <alignment horizontal="center" vertical="center" wrapText="1" shrinkToFit="1"/>
      <protection/>
    </xf>
    <xf numFmtId="0" fontId="14" fillId="0" borderId="0" xfId="0" applyFont="1" applyFill="1" applyAlignment="1">
      <alignment vertical="center" wrapText="1"/>
    </xf>
    <xf numFmtId="0" fontId="2" fillId="0" borderId="10" xfId="76" applyFont="1" applyFill="1" applyBorder="1" applyAlignment="1">
      <alignment horizontal="right" vertical="center" wrapText="1" shrinkToFit="1"/>
      <protection/>
    </xf>
    <xf numFmtId="0" fontId="2" fillId="0" borderId="10" xfId="76" applyFont="1" applyFill="1" applyBorder="1" applyAlignment="1">
      <alignment horizontal="center" vertical="center" wrapText="1" shrinkToFit="1"/>
      <protection/>
    </xf>
    <xf numFmtId="49" fontId="2" fillId="0" borderId="10" xfId="0" applyNumberFormat="1" applyFont="1" applyFill="1" applyBorder="1" applyAlignment="1">
      <alignment horizontal="right" vertical="center" wrapText="1"/>
    </xf>
    <xf numFmtId="49"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2" fillId="0" borderId="10" xfId="61" applyFont="1" applyFill="1" applyBorder="1" applyAlignment="1">
      <alignment horizontal="center" vertical="center" wrapText="1"/>
      <protection/>
    </xf>
    <xf numFmtId="0" fontId="14" fillId="0" borderId="10" xfId="61" applyFont="1" applyFill="1" applyBorder="1" applyAlignment="1">
      <alignment horizontal="center" vertical="center" wrapText="1"/>
      <protection/>
    </xf>
    <xf numFmtId="0" fontId="7" fillId="0" borderId="14" xfId="76" applyFont="1" applyFill="1" applyBorder="1" applyAlignment="1">
      <alignment vertical="center" wrapText="1" shrinkToFit="1"/>
      <protection/>
    </xf>
    <xf numFmtId="0" fontId="7" fillId="0" borderId="14" xfId="0" applyFont="1" applyFill="1" applyBorder="1" applyAlignment="1">
      <alignment horizontal="center" vertical="center" wrapText="1" shrinkToFit="1"/>
    </xf>
    <xf numFmtId="0" fontId="7" fillId="0" borderId="14" xfId="76" applyFont="1" applyFill="1" applyBorder="1" applyAlignment="1">
      <alignment horizontal="center" vertical="center" wrapText="1" shrinkToFit="1"/>
      <protection/>
    </xf>
    <xf numFmtId="0" fontId="23" fillId="0" borderId="10" xfId="49" applyFont="1" applyFill="1" applyBorder="1" applyAlignment="1">
      <alignment vertical="center" wrapText="1"/>
      <protection/>
    </xf>
    <xf numFmtId="0" fontId="14" fillId="0" borderId="10" xfId="49" applyFont="1" applyFill="1" applyBorder="1" applyAlignment="1">
      <alignment horizontal="left" vertical="center" wrapText="1"/>
      <protection/>
    </xf>
    <xf numFmtId="0" fontId="23" fillId="0" borderId="10" xfId="49" applyFont="1" applyFill="1" applyBorder="1" applyAlignment="1">
      <alignment horizontal="center" vertical="center"/>
      <protection/>
    </xf>
    <xf numFmtId="0" fontId="7" fillId="0" borderId="10" xfId="0" applyFont="1" applyBorder="1" applyAlignment="1">
      <alignment horizontal="justify" wrapText="1"/>
    </xf>
    <xf numFmtId="49" fontId="2" fillId="0" borderId="0" xfId="0" applyNumberFormat="1" applyFont="1" applyFill="1" applyAlignment="1">
      <alignment/>
    </xf>
    <xf numFmtId="0" fontId="9" fillId="0" borderId="10" xfId="0" applyFont="1" applyFill="1" applyBorder="1" applyAlignment="1">
      <alignment horizontal="center" vertical="center"/>
    </xf>
    <xf numFmtId="0" fontId="8" fillId="0" borderId="10"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2" fontId="7" fillId="0" borderId="22" xfId="0" applyNumberFormat="1" applyFont="1" applyFill="1" applyBorder="1" applyAlignment="1">
      <alignment horizontal="center" vertical="center"/>
    </xf>
    <xf numFmtId="0" fontId="7" fillId="0" borderId="10" xfId="0" applyFont="1" applyFill="1" applyBorder="1" applyAlignment="1">
      <alignment horizontal="left"/>
    </xf>
    <xf numFmtId="0" fontId="7" fillId="0" borderId="10" xfId="69" applyFont="1" applyFill="1" applyBorder="1" applyAlignment="1">
      <alignment horizontal="center"/>
      <protection/>
    </xf>
    <xf numFmtId="0" fontId="7" fillId="0" borderId="10" xfId="0" applyFont="1" applyFill="1" applyBorder="1" applyAlignment="1">
      <alignment horizontal="right"/>
    </xf>
    <xf numFmtId="0" fontId="20" fillId="0" borderId="10" xfId="72" applyFont="1" applyFill="1" applyBorder="1" applyAlignment="1" applyProtection="1">
      <alignment horizontal="center" vertical="center" wrapText="1"/>
      <protection/>
    </xf>
    <xf numFmtId="49" fontId="2" fillId="0" borderId="15" xfId="63" applyNumberFormat="1" applyFont="1" applyFill="1" applyBorder="1" applyAlignment="1">
      <alignment horizontal="center" vertical="center" wrapText="1"/>
      <protection/>
    </xf>
    <xf numFmtId="0" fontId="7" fillId="0" borderId="10" xfId="0" applyFont="1" applyBorder="1" applyAlignment="1">
      <alignment/>
    </xf>
    <xf numFmtId="0" fontId="7" fillId="0" borderId="10" xfId="0" applyFont="1" applyFill="1" applyBorder="1" applyAlignment="1">
      <alignment horizontal="center" vertical="top" wrapText="1"/>
    </xf>
    <xf numFmtId="0" fontId="2" fillId="0" borderId="10" xfId="0" applyNumberFormat="1" applyFont="1" applyFill="1" applyBorder="1" applyAlignment="1" applyProtection="1">
      <alignment horizontal="center" vertical="center"/>
      <protection/>
    </xf>
    <xf numFmtId="0" fontId="2" fillId="0" borderId="14"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4" xfId="49" applyNumberFormat="1" applyFont="1" applyFill="1" applyBorder="1" applyAlignment="1">
      <alignment horizontal="center" vertical="center"/>
      <protection/>
    </xf>
    <xf numFmtId="0" fontId="12" fillId="0" borderId="10" xfId="0" applyFont="1" applyFill="1" applyBorder="1" applyAlignment="1">
      <alignment vertical="center" wrapText="1"/>
    </xf>
    <xf numFmtId="0" fontId="12" fillId="0" borderId="24" xfId="0" applyFont="1" applyFill="1" applyBorder="1" applyAlignment="1">
      <alignmen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25" xfId="0" applyFont="1" applyFill="1" applyBorder="1" applyAlignment="1">
      <alignment vertical="center" wrapText="1"/>
    </xf>
    <xf numFmtId="0" fontId="12" fillId="0" borderId="10" xfId="62" applyFont="1" applyFill="1" applyBorder="1" applyAlignment="1">
      <alignment vertical="center" wrapText="1"/>
      <protection/>
    </xf>
    <xf numFmtId="0" fontId="7" fillId="0" borderId="22" xfId="0" applyFont="1" applyBorder="1" applyAlignment="1">
      <alignment vertical="top" wrapText="1"/>
    </xf>
    <xf numFmtId="0" fontId="7" fillId="0" borderId="22" xfId="0" applyFont="1" applyBorder="1" applyAlignment="1">
      <alignment horizontal="center" vertical="top" wrapText="1"/>
    </xf>
    <xf numFmtId="0" fontId="7" fillId="0" borderId="22" xfId="0" applyFont="1" applyBorder="1" applyAlignment="1">
      <alignment horizontal="center" wrapText="1"/>
    </xf>
    <xf numFmtId="0" fontId="7" fillId="0" borderId="22" xfId="0" applyFont="1" applyBorder="1" applyAlignment="1">
      <alignment wrapText="1"/>
    </xf>
    <xf numFmtId="0" fontId="7" fillId="0" borderId="22" xfId="0" applyFont="1" applyBorder="1" applyAlignment="1">
      <alignment horizontal="justify" wrapText="1"/>
    </xf>
    <xf numFmtId="0" fontId="3" fillId="0" borderId="10" xfId="0" applyFont="1" applyFill="1" applyBorder="1" applyAlignment="1">
      <alignment vertical="center"/>
    </xf>
    <xf numFmtId="0" fontId="7" fillId="0" borderId="10" xfId="0" applyFont="1" applyFill="1" applyBorder="1" applyAlignment="1">
      <alignment horizontal="left"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14" xfId="76" applyFont="1" applyFill="1" applyBorder="1" applyAlignment="1">
      <alignment horizontal="right" vertical="center" wrapText="1" shrinkToFit="1"/>
      <protection/>
    </xf>
    <xf numFmtId="0" fontId="2" fillId="0" borderId="26" xfId="0" applyFont="1" applyFill="1" applyBorder="1" applyAlignment="1">
      <alignment vertical="center"/>
    </xf>
    <xf numFmtId="0" fontId="2" fillId="0" borderId="18" xfId="0" applyFont="1" applyFill="1" applyBorder="1" applyAlignment="1">
      <alignment vertical="center"/>
    </xf>
    <xf numFmtId="0" fontId="7" fillId="0" borderId="15" xfId="0" applyFont="1" applyFill="1" applyBorder="1" applyAlignment="1">
      <alignment horizontal="center" vertical="center" wrapText="1" shrinkToFit="1"/>
    </xf>
    <xf numFmtId="0" fontId="7" fillId="0" borderId="19" xfId="0" applyFont="1" applyFill="1" applyBorder="1" applyAlignment="1">
      <alignment horizontal="right" vertical="center" wrapText="1"/>
    </xf>
    <xf numFmtId="0" fontId="21" fillId="0" borderId="25" xfId="0" applyFont="1" applyFill="1" applyBorder="1" applyAlignment="1">
      <alignment horizontal="center" vertical="center" wrapText="1"/>
    </xf>
    <xf numFmtId="0" fontId="2" fillId="0" borderId="25" xfId="0" applyFont="1" applyFill="1" applyBorder="1" applyAlignment="1">
      <alignment horizontal="right" vertical="center" wrapText="1"/>
    </xf>
    <xf numFmtId="0" fontId="2" fillId="0" borderId="25" xfId="0" applyFont="1" applyFill="1" applyBorder="1" applyAlignment="1">
      <alignment horizontal="center" vertical="center" wrapText="1"/>
    </xf>
    <xf numFmtId="0" fontId="2" fillId="0" borderId="22" xfId="0" applyFont="1" applyFill="1" applyBorder="1" applyAlignment="1">
      <alignment vertical="center"/>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xf>
    <xf numFmtId="2" fontId="7" fillId="0" borderId="10" xfId="64" applyNumberFormat="1" applyFont="1" applyFill="1" applyBorder="1" applyAlignment="1">
      <alignment horizontal="justify" vertical="center" wrapText="1"/>
      <protection/>
    </xf>
    <xf numFmtId="2" fontId="7" fillId="0" borderId="10" xfId="64" applyNumberFormat="1" applyFont="1" applyFill="1" applyBorder="1" applyAlignment="1">
      <alignment horizontal="center" vertical="center" wrapText="1"/>
      <protection/>
    </xf>
    <xf numFmtId="2" fontId="7" fillId="0" borderId="10" xfId="64" applyNumberFormat="1" applyFont="1" applyFill="1" applyBorder="1" applyAlignment="1">
      <alignment horizontal="right" vertical="center" wrapText="1"/>
      <protection/>
    </xf>
    <xf numFmtId="0" fontId="23" fillId="0" borderId="10" xfId="49" applyFont="1" applyFill="1" applyBorder="1" applyAlignment="1">
      <alignment horizontal="center" vertical="center" wrapText="1"/>
      <protection/>
    </xf>
    <xf numFmtId="0" fontId="7" fillId="0" borderId="18" xfId="0" applyFont="1" applyFill="1" applyBorder="1" applyAlignment="1">
      <alignment/>
    </xf>
    <xf numFmtId="0" fontId="23" fillId="0" borderId="10" xfId="61" applyFont="1" applyFill="1" applyBorder="1" applyAlignment="1">
      <alignment horizontal="center" vertical="center" wrapText="1"/>
      <protection/>
    </xf>
    <xf numFmtId="0" fontId="2" fillId="0" borderId="10" xfId="61" applyFont="1" applyFill="1" applyBorder="1" applyAlignment="1">
      <alignment vertical="center" wrapText="1"/>
      <protection/>
    </xf>
    <xf numFmtId="0" fontId="8" fillId="0" borderId="10" xfId="0" applyFont="1" applyBorder="1" applyAlignment="1">
      <alignment horizontal="center" vertical="center" wrapText="1"/>
    </xf>
    <xf numFmtId="0" fontId="7" fillId="0" borderId="10" xfId="49" applyFont="1" applyFill="1" applyBorder="1" applyAlignment="1">
      <alignment horizontal="center" vertical="center"/>
      <protection/>
    </xf>
    <xf numFmtId="0" fontId="8" fillId="0"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2" fillId="0" borderId="15" xfId="0" applyFont="1" applyFill="1" applyBorder="1" applyAlignment="1">
      <alignment horizontal="left" vertical="center"/>
    </xf>
    <xf numFmtId="0" fontId="8" fillId="0" borderId="10" xfId="0" applyFont="1" applyFill="1" applyBorder="1" applyAlignment="1">
      <alignment vertical="center" wrapText="1"/>
    </xf>
    <xf numFmtId="0" fontId="2" fillId="0" borderId="10" xfId="0" applyFont="1" applyFill="1" applyBorder="1" applyAlignment="1">
      <alignment horizontal="center"/>
    </xf>
    <xf numFmtId="0" fontId="7" fillId="0" borderId="0" xfId="0" applyFont="1" applyFill="1" applyBorder="1" applyAlignment="1">
      <alignment/>
    </xf>
    <xf numFmtId="0" fontId="8" fillId="0" borderId="10" xfId="67" applyFont="1" applyFill="1" applyBorder="1" applyAlignment="1">
      <alignment horizontal="center" vertical="center"/>
      <protection/>
    </xf>
    <xf numFmtId="0" fontId="8" fillId="0" borderId="10" xfId="0" applyFont="1" applyFill="1" applyBorder="1" applyAlignment="1">
      <alignment horizontal="left" vertical="center"/>
    </xf>
    <xf numFmtId="0" fontId="6" fillId="0" borderId="0" xfId="0" applyFont="1" applyBorder="1" applyAlignment="1">
      <alignment vertical="center"/>
    </xf>
    <xf numFmtId="0" fontId="5" fillId="0" borderId="0" xfId="0" applyFont="1" applyFill="1" applyBorder="1" applyAlignment="1">
      <alignment horizontal="center" vertical="center" wrapText="1"/>
    </xf>
    <xf numFmtId="0" fontId="8"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7" fillId="0" borderId="10" xfId="0" applyFont="1" applyFill="1" applyBorder="1" applyAlignment="1">
      <alignment vertical="top" wrapText="1"/>
    </xf>
    <xf numFmtId="0" fontId="2" fillId="0" borderId="10" xfId="0" applyFont="1" applyBorder="1" applyAlignment="1">
      <alignment horizontal="center"/>
    </xf>
    <xf numFmtId="0" fontId="2" fillId="0" borderId="15" xfId="0" applyFont="1" applyBorder="1" applyAlignment="1">
      <alignment horizontal="center"/>
    </xf>
    <xf numFmtId="0" fontId="7" fillId="0" borderId="10" xfId="0" applyFont="1" applyFill="1" applyBorder="1" applyAlignment="1">
      <alignment horizontal="center"/>
    </xf>
    <xf numFmtId="0" fontId="26" fillId="0" borderId="10" xfId="0" applyFont="1" applyFill="1" applyBorder="1" applyAlignment="1">
      <alignment horizontal="center" vertical="center" wrapText="1"/>
    </xf>
    <xf numFmtId="49" fontId="2" fillId="0" borderId="0" xfId="0" applyNumberFormat="1" applyFont="1" applyFill="1" applyAlignment="1">
      <alignment horizontal="left"/>
    </xf>
    <xf numFmtId="0" fontId="8" fillId="0" borderId="22" xfId="0" applyFont="1" applyFill="1" applyBorder="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center" wrapText="1"/>
    </xf>
    <xf numFmtId="0" fontId="7" fillId="0" borderId="10" xfId="0" applyFont="1" applyFill="1" applyBorder="1" applyAlignment="1">
      <alignment wrapText="1"/>
    </xf>
    <xf numFmtId="2" fontId="7" fillId="0" borderId="22" xfId="67" applyNumberFormat="1" applyFont="1" applyFill="1" applyBorder="1" applyAlignment="1">
      <alignment horizontal="center" vertical="center"/>
      <protection/>
    </xf>
    <xf numFmtId="2" fontId="7" fillId="0" borderId="22"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1" fontId="2" fillId="0" borderId="22" xfId="0" applyNumberFormat="1" applyFont="1" applyFill="1" applyBorder="1" applyAlignment="1">
      <alignment horizontal="center" vertical="center" wrapText="1"/>
    </xf>
    <xf numFmtId="2" fontId="2" fillId="0" borderId="22" xfId="67" applyNumberFormat="1" applyFont="1" applyFill="1" applyBorder="1" applyAlignment="1">
      <alignment horizontal="center" vertical="center"/>
      <protection/>
    </xf>
    <xf numFmtId="2" fontId="8" fillId="0" borderId="28" xfId="0" applyNumberFormat="1" applyFont="1" applyFill="1" applyBorder="1" applyAlignment="1">
      <alignment horizontal="center" vertical="center"/>
    </xf>
    <xf numFmtId="2" fontId="7" fillId="0" borderId="22" xfId="69" applyNumberFormat="1" applyFont="1" applyFill="1" applyBorder="1" applyAlignment="1">
      <alignment horizontal="center" vertical="center"/>
      <protection/>
    </xf>
    <xf numFmtId="2" fontId="7" fillId="0" borderId="0"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xf>
    <xf numFmtId="2" fontId="7" fillId="0" borderId="22" xfId="70" applyNumberFormat="1" applyFont="1" applyFill="1" applyBorder="1" applyAlignment="1">
      <alignment horizontal="center" vertical="center" wrapText="1"/>
      <protection/>
    </xf>
    <xf numFmtId="2" fontId="7" fillId="0" borderId="22" xfId="64" applyNumberFormat="1" applyFont="1" applyFill="1" applyBorder="1" applyAlignment="1">
      <alignment horizontal="center" vertical="center" wrapText="1"/>
      <protection/>
    </xf>
    <xf numFmtId="2" fontId="7" fillId="0" borderId="22" xfId="70" applyNumberFormat="1" applyFont="1" applyFill="1" applyBorder="1" applyAlignment="1">
      <alignment horizontal="center" vertical="center" wrapText="1"/>
      <protection/>
    </xf>
    <xf numFmtId="2" fontId="7" fillId="0" borderId="29" xfId="0" applyNumberFormat="1" applyFont="1" applyFill="1" applyBorder="1" applyAlignment="1">
      <alignment horizontal="center" vertical="center"/>
    </xf>
    <xf numFmtId="0" fontId="7" fillId="0" borderId="22" xfId="0" applyFont="1" applyFill="1" applyBorder="1" applyAlignment="1">
      <alignment/>
    </xf>
    <xf numFmtId="181" fontId="2" fillId="0" borderId="30" xfId="0" applyNumberFormat="1" applyFont="1" applyFill="1" applyBorder="1" applyAlignment="1">
      <alignment horizontal="center" vertical="center" wrapText="1"/>
    </xf>
    <xf numFmtId="1" fontId="2" fillId="0" borderId="29"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2" fontId="7" fillId="0" borderId="22" xfId="76" applyNumberFormat="1" applyFont="1" applyFill="1" applyBorder="1" applyAlignment="1">
      <alignment horizontal="center" vertical="center"/>
      <protection/>
    </xf>
    <xf numFmtId="2" fontId="7" fillId="0" borderId="29" xfId="0" applyNumberFormat="1" applyFont="1" applyFill="1" applyBorder="1" applyAlignment="1">
      <alignment horizontal="center" vertical="center" wrapText="1"/>
    </xf>
    <xf numFmtId="183" fontId="7" fillId="0" borderId="22" xfId="0" applyNumberFormat="1" applyFont="1" applyFill="1" applyBorder="1" applyAlignment="1">
      <alignment horizontal="center" vertical="center" wrapText="1"/>
    </xf>
    <xf numFmtId="2" fontId="2" fillId="0" borderId="22" xfId="76" applyNumberFormat="1" applyFont="1" applyFill="1" applyBorder="1" applyAlignment="1">
      <alignment horizontal="center" vertical="center"/>
      <protection/>
    </xf>
    <xf numFmtId="0" fontId="7" fillId="0" borderId="22" xfId="67" applyFont="1" applyFill="1" applyBorder="1" applyAlignment="1">
      <alignment horizontal="center"/>
      <protection/>
    </xf>
    <xf numFmtId="2" fontId="7" fillId="0" borderId="29" xfId="67" applyNumberFormat="1" applyFont="1" applyFill="1" applyBorder="1" applyAlignment="1">
      <alignment horizontal="center" vertical="center"/>
      <protection/>
    </xf>
    <xf numFmtId="2" fontId="7" fillId="0" borderId="22" xfId="0" applyNumberFormat="1" applyFont="1" applyFill="1" applyBorder="1" applyAlignment="1">
      <alignment horizontal="center" vertical="center" wrapText="1" shrinkToFit="1"/>
    </xf>
    <xf numFmtId="2" fontId="2" fillId="0" borderId="22" xfId="0" applyNumberFormat="1" applyFont="1" applyFill="1" applyBorder="1" applyAlignment="1">
      <alignment horizontal="center" vertical="center" wrapText="1" shrinkToFit="1"/>
    </xf>
    <xf numFmtId="2" fontId="14" fillId="0" borderId="22" xfId="76" applyNumberFormat="1" applyFont="1" applyFill="1" applyBorder="1" applyAlignment="1">
      <alignment horizontal="center" vertical="center"/>
      <protection/>
    </xf>
    <xf numFmtId="2" fontId="7" fillId="0" borderId="23"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183" fontId="7" fillId="0" borderId="27" xfId="0" applyNumberFormat="1" applyFont="1" applyFill="1" applyBorder="1" applyAlignment="1">
      <alignment horizontal="center" vertical="center" wrapText="1"/>
    </xf>
    <xf numFmtId="2" fontId="2" fillId="0" borderId="22" xfId="76" applyNumberFormat="1" applyFont="1" applyFill="1" applyBorder="1" applyAlignment="1">
      <alignment horizontal="center" vertical="center"/>
      <protection/>
    </xf>
    <xf numFmtId="2" fontId="2" fillId="0" borderId="22" xfId="0" applyNumberFormat="1" applyFont="1" applyFill="1" applyBorder="1" applyAlignment="1">
      <alignment horizontal="center" vertical="center"/>
    </xf>
    <xf numFmtId="2" fontId="2" fillId="0" borderId="22" xfId="76" applyNumberFormat="1" applyFont="1" applyFill="1" applyBorder="1" applyAlignment="1">
      <alignment horizontal="center" vertical="center" wrapText="1"/>
      <protection/>
    </xf>
    <xf numFmtId="2" fontId="2" fillId="0" borderId="23" xfId="0" applyNumberFormat="1" applyFont="1" applyFill="1" applyBorder="1" applyAlignment="1">
      <alignment horizontal="center" vertical="center"/>
    </xf>
    <xf numFmtId="0" fontId="2" fillId="0" borderId="22" xfId="76" applyFont="1" applyFill="1" applyBorder="1" applyAlignment="1">
      <alignment horizontal="center" vertical="center"/>
      <protection/>
    </xf>
    <xf numFmtId="181" fontId="2" fillId="0" borderId="22" xfId="76" applyNumberFormat="1" applyFont="1" applyFill="1" applyBorder="1" applyAlignment="1">
      <alignment horizontal="center" vertical="center"/>
      <protection/>
    </xf>
    <xf numFmtId="2" fontId="7" fillId="0" borderId="23" xfId="0" applyNumberFormat="1"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2" fontId="2" fillId="0" borderId="29" xfId="0" applyNumberFormat="1"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4" fontId="2" fillId="0" borderId="22" xfId="0" applyNumberFormat="1" applyFont="1" applyFill="1" applyBorder="1" applyAlignment="1">
      <alignment horizontal="center" vertical="center" wrapText="1"/>
    </xf>
    <xf numFmtId="0" fontId="7" fillId="0" borderId="22" xfId="0" applyFont="1" applyFill="1" applyBorder="1" applyAlignment="1">
      <alignment horizontal="center" vertical="top" wrapText="1"/>
    </xf>
    <xf numFmtId="0" fontId="7" fillId="0" borderId="22" xfId="0" applyFont="1" applyFill="1" applyBorder="1" applyAlignment="1">
      <alignment horizontal="center" wrapText="1"/>
    </xf>
    <xf numFmtId="0" fontId="2"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5" fillId="0" borderId="23" xfId="0" applyFont="1" applyFill="1" applyBorder="1" applyAlignment="1">
      <alignment horizontal="center" vertical="center" wrapText="1"/>
    </xf>
    <xf numFmtId="2" fontId="2" fillId="0" borderId="22" xfId="61" applyNumberFormat="1" applyFont="1" applyFill="1" applyBorder="1" applyAlignment="1">
      <alignment horizontal="center" vertical="center" wrapText="1"/>
      <protection/>
    </xf>
    <xf numFmtId="2" fontId="2" fillId="0" borderId="29" xfId="61" applyNumberFormat="1" applyFont="1" applyFill="1" applyBorder="1" applyAlignment="1">
      <alignment horizontal="center" vertical="center" wrapText="1"/>
      <protection/>
    </xf>
    <xf numFmtId="0" fontId="9" fillId="0" borderId="22" xfId="0" applyFont="1" applyFill="1" applyBorder="1" applyAlignment="1">
      <alignment horizontal="center" vertical="center"/>
    </xf>
    <xf numFmtId="2" fontId="7" fillId="0" borderId="22" xfId="61" applyNumberFormat="1" applyFont="1" applyFill="1" applyBorder="1" applyAlignment="1">
      <alignment horizontal="center" vertical="center" wrapText="1"/>
      <protection/>
    </xf>
    <xf numFmtId="3" fontId="7" fillId="0" borderId="22" xfId="0" applyNumberFormat="1" applyFont="1" applyFill="1" applyBorder="1" applyAlignment="1">
      <alignment horizontal="center" vertical="center" wrapText="1"/>
    </xf>
    <xf numFmtId="0" fontId="5" fillId="0" borderId="22" xfId="0" applyFont="1" applyFill="1" applyBorder="1" applyAlignment="1">
      <alignment horizontal="center" wrapText="1"/>
    </xf>
    <xf numFmtId="3" fontId="5" fillId="0" borderId="22"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181" fontId="7" fillId="0" borderId="22" xfId="0" applyNumberFormat="1" applyFont="1" applyFill="1" applyBorder="1" applyAlignment="1">
      <alignment horizontal="center" wrapText="1"/>
    </xf>
    <xf numFmtId="181" fontId="7" fillId="0" borderId="22" xfId="0" applyNumberFormat="1" applyFont="1" applyFill="1" applyBorder="1" applyAlignment="1" applyProtection="1">
      <alignment horizontal="center" vertical="center" wrapText="1"/>
      <protection locked="0"/>
    </xf>
    <xf numFmtId="2" fontId="2" fillId="0" borderId="30" xfId="61" applyNumberFormat="1" applyFont="1" applyFill="1" applyBorder="1" applyAlignment="1">
      <alignment horizontal="center" vertical="center" wrapText="1"/>
      <protection/>
    </xf>
    <xf numFmtId="2" fontId="2" fillId="0" borderId="22" xfId="0" applyNumberFormat="1" applyFont="1" applyFill="1" applyBorder="1" applyAlignment="1">
      <alignment horizontal="center" vertical="center" wrapText="1" shrinkToFit="1"/>
    </xf>
    <xf numFmtId="2" fontId="2" fillId="0" borderId="22" xfId="61" applyNumberFormat="1" applyFont="1" applyFill="1" applyBorder="1" applyAlignment="1">
      <alignment horizontal="center" vertical="center" wrapText="1"/>
      <protection/>
    </xf>
    <xf numFmtId="49" fontId="2" fillId="0" borderId="23"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xf>
    <xf numFmtId="2" fontId="7" fillId="0" borderId="23" xfId="76" applyNumberFormat="1" applyFont="1" applyFill="1" applyBorder="1" applyAlignment="1">
      <alignment horizontal="center" vertical="center"/>
      <protection/>
    </xf>
    <xf numFmtId="0" fontId="8"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8" fillId="0" borderId="31" xfId="0" applyFont="1" applyFill="1" applyBorder="1" applyAlignment="1">
      <alignment horizontal="center" vertical="center"/>
    </xf>
    <xf numFmtId="2" fontId="8" fillId="0" borderId="31" xfId="0" applyNumberFormat="1" applyFont="1" applyFill="1" applyBorder="1" applyAlignment="1">
      <alignment horizontal="center" vertical="center"/>
    </xf>
    <xf numFmtId="4" fontId="7" fillId="0" borderId="31" xfId="0" applyNumberFormat="1" applyFont="1" applyFill="1" applyBorder="1" applyAlignment="1">
      <alignment horizontal="center" vertical="center"/>
    </xf>
    <xf numFmtId="2" fontId="7" fillId="0" borderId="31" xfId="0" applyNumberFormat="1" applyFont="1" applyFill="1" applyBorder="1" applyAlignment="1" applyProtection="1">
      <alignment horizontal="center" vertical="center"/>
      <protection/>
    </xf>
    <xf numFmtId="2" fontId="7" fillId="0" borderId="31" xfId="0" applyNumberFormat="1" applyFont="1" applyFill="1" applyBorder="1" applyAlignment="1">
      <alignment horizontal="center" vertical="center"/>
    </xf>
    <xf numFmtId="2" fontId="7" fillId="0" borderId="31" xfId="0" applyNumberFormat="1" applyFont="1" applyFill="1" applyBorder="1" applyAlignment="1">
      <alignment horizontal="center" vertical="center"/>
    </xf>
    <xf numFmtId="2" fontId="7" fillId="0" borderId="31" xfId="0" applyNumberFormat="1" applyFont="1" applyFill="1" applyBorder="1" applyAlignment="1">
      <alignment horizontal="center" vertical="center" wrapText="1"/>
    </xf>
    <xf numFmtId="0" fontId="7" fillId="0" borderId="31" xfId="0" applyFont="1" applyFill="1" applyBorder="1" applyAlignment="1">
      <alignment horizontal="center"/>
    </xf>
    <xf numFmtId="0" fontId="7" fillId="0" borderId="0" xfId="0" applyFont="1" applyAlignment="1">
      <alignment wrapText="1"/>
    </xf>
    <xf numFmtId="0" fontId="7" fillId="0" borderId="22" xfId="0" applyFont="1" applyFill="1" applyBorder="1" applyAlignment="1">
      <alignment horizontal="center"/>
    </xf>
    <xf numFmtId="16" fontId="7" fillId="0" borderId="22" xfId="0" applyNumberFormat="1" applyFont="1" applyFill="1" applyBorder="1" applyAlignment="1" quotePrefix="1">
      <alignment horizontal="center"/>
    </xf>
    <xf numFmtId="3" fontId="3" fillId="0" borderId="22" xfId="0" applyNumberFormat="1" applyFont="1" applyFill="1" applyBorder="1" applyAlignment="1">
      <alignment horizontal="center" vertical="center" wrapText="1"/>
    </xf>
    <xf numFmtId="0" fontId="7" fillId="0" borderId="32" xfId="76" applyFont="1" applyFill="1" applyBorder="1" applyAlignment="1">
      <alignment horizontal="left" vertical="center" wrapText="1" shrinkToFit="1"/>
      <protection/>
    </xf>
    <xf numFmtId="0" fontId="7" fillId="0" borderId="32" xfId="76" applyFont="1" applyFill="1" applyBorder="1" applyAlignment="1">
      <alignment horizontal="center" vertical="center" wrapText="1" shrinkToFit="1"/>
      <protection/>
    </xf>
    <xf numFmtId="2" fontId="7" fillId="0" borderId="33" xfId="76" applyNumberFormat="1" applyFont="1" applyFill="1" applyBorder="1" applyAlignment="1">
      <alignment horizontal="center" vertical="center"/>
      <protection/>
    </xf>
    <xf numFmtId="0" fontId="2" fillId="34" borderId="10" xfId="0" applyFont="1" applyFill="1" applyBorder="1" applyAlignment="1">
      <alignment horizontal="center" vertical="center"/>
    </xf>
    <xf numFmtId="0" fontId="2" fillId="34" borderId="10" xfId="0" applyFont="1" applyFill="1" applyBorder="1" applyAlignment="1">
      <alignment vertical="center"/>
    </xf>
    <xf numFmtId="0" fontId="2" fillId="34" borderId="26" xfId="0" applyFont="1" applyFill="1" applyBorder="1" applyAlignment="1">
      <alignment vertical="center"/>
    </xf>
    <xf numFmtId="0" fontId="7" fillId="34" borderId="14" xfId="0" applyFont="1" applyFill="1" applyBorder="1" applyAlignment="1">
      <alignment horizontal="right" vertical="center" wrapText="1"/>
    </xf>
    <xf numFmtId="0" fontId="7" fillId="34" borderId="14" xfId="0" applyFont="1" applyFill="1" applyBorder="1" applyAlignment="1">
      <alignment horizontal="center" vertical="center" wrapText="1"/>
    </xf>
    <xf numFmtId="2" fontId="7" fillId="34" borderId="23" xfId="0" applyNumberFormat="1" applyFont="1" applyFill="1" applyBorder="1" applyAlignment="1">
      <alignment horizontal="center" vertical="center" wrapText="1"/>
    </xf>
    <xf numFmtId="0" fontId="7" fillId="34" borderId="31" xfId="0" applyFont="1" applyFill="1" applyBorder="1" applyAlignment="1">
      <alignment horizontal="center"/>
    </xf>
    <xf numFmtId="0" fontId="7" fillId="34" borderId="0" xfId="0" applyFont="1" applyFill="1" applyBorder="1" applyAlignment="1">
      <alignment/>
    </xf>
    <xf numFmtId="0" fontId="7" fillId="34" borderId="0" xfId="0" applyFont="1" applyFill="1" applyAlignment="1">
      <alignment/>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2" fontId="2" fillId="34" borderId="22" xfId="0" applyNumberFormat="1" applyFont="1" applyFill="1" applyBorder="1" applyAlignment="1">
      <alignment horizontal="center" vertical="center" wrapText="1"/>
    </xf>
    <xf numFmtId="0" fontId="2" fillId="34" borderId="10" xfId="0" applyFont="1" applyFill="1" applyBorder="1" applyAlignment="1">
      <alignment horizontal="right" vertical="center" wrapText="1"/>
    </xf>
    <xf numFmtId="0" fontId="14" fillId="34" borderId="10" xfId="0" applyFont="1" applyFill="1" applyBorder="1" applyAlignment="1">
      <alignment horizontal="center" vertical="center" wrapText="1"/>
    </xf>
    <xf numFmtId="0" fontId="2" fillId="34" borderId="22" xfId="0" applyFont="1" applyFill="1" applyBorder="1" applyAlignment="1">
      <alignment vertical="center"/>
    </xf>
    <xf numFmtId="0" fontId="2" fillId="35" borderId="10" xfId="0" applyFont="1" applyFill="1" applyBorder="1" applyAlignment="1">
      <alignment horizontal="center" vertical="center"/>
    </xf>
    <xf numFmtId="0" fontId="2" fillId="35" borderId="10" xfId="0" applyFont="1" applyFill="1" applyBorder="1" applyAlignment="1">
      <alignment vertical="center"/>
    </xf>
    <xf numFmtId="0" fontId="7" fillId="35" borderId="10" xfId="0"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2" fontId="2" fillId="35" borderId="22" xfId="0" applyNumberFormat="1" applyFont="1" applyFill="1" applyBorder="1" applyAlignment="1">
      <alignment horizontal="center" vertical="center" wrapText="1"/>
    </xf>
    <xf numFmtId="0" fontId="2" fillId="35" borderId="10" xfId="76" applyFont="1" applyFill="1" applyBorder="1" applyAlignment="1">
      <alignment horizontal="left" vertical="center" wrapText="1" shrinkToFit="1"/>
      <protection/>
    </xf>
    <xf numFmtId="49" fontId="5" fillId="0" borderId="0" xfId="0" applyNumberFormat="1" applyFont="1" applyFill="1" applyBorder="1" applyAlignment="1">
      <alignment horizontal="left" vertical="center"/>
    </xf>
    <xf numFmtId="0" fontId="8" fillId="0" borderId="2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5" fillId="0" borderId="0" xfId="68" applyFont="1" applyBorder="1" applyAlignment="1">
      <alignment horizontal="center" vertical="center"/>
      <protection/>
    </xf>
    <xf numFmtId="49" fontId="22" fillId="0" borderId="0" xfId="0" applyNumberFormat="1" applyFont="1" applyFill="1" applyBorder="1" applyAlignment="1">
      <alignment horizontal="center" vertical="center" wrapText="1"/>
    </xf>
    <xf numFmtId="0" fontId="4" fillId="0" borderId="0" xfId="76" applyFont="1" applyFill="1" applyBorder="1" applyAlignment="1">
      <alignment horizontal="center" vertical="center" wrapText="1"/>
      <protection/>
    </xf>
    <xf numFmtId="0" fontId="7"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2" fillId="34" borderId="10" xfId="76" applyFont="1" applyFill="1" applyBorder="1" applyAlignment="1">
      <alignment vertical="center" wrapText="1" shrinkToFit="1"/>
      <protection/>
    </xf>
    <xf numFmtId="0" fontId="7" fillId="34" borderId="10" xfId="0" applyFont="1" applyFill="1" applyBorder="1" applyAlignment="1">
      <alignment horizontal="center" vertical="center" wrapText="1"/>
    </xf>
    <xf numFmtId="2" fontId="7" fillId="34" borderId="22" xfId="0" applyNumberFormat="1" applyFont="1" applyFill="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3 2" xfId="45"/>
    <cellStyle name="Currency" xfId="46"/>
    <cellStyle name="Currency [0]" xfId="47"/>
    <cellStyle name="Currency 2"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2" xfId="63"/>
    <cellStyle name="Normal 4" xfId="64"/>
    <cellStyle name="Normal 44" xfId="65"/>
    <cellStyle name="Normal_Arejie tikli" xfId="66"/>
    <cellStyle name="Normal_Celtniecibas tames - Bernudarzi" xfId="67"/>
    <cellStyle name="Normal_Sheet1" xfId="68"/>
    <cellStyle name="Normal_Sheet10" xfId="69"/>
    <cellStyle name="Normal_tame" xfId="70"/>
    <cellStyle name="Normal_tamlok" xfId="71"/>
    <cellStyle name="Normal_tamlok_tuksaLBN 2" xfId="72"/>
    <cellStyle name="Note" xfId="73"/>
    <cellStyle name="Output" xfId="74"/>
    <cellStyle name="Percent" xfId="75"/>
    <cellStyle name="Style 1" xfId="76"/>
    <cellStyle name="Title" xfId="77"/>
    <cellStyle name="Total" xfId="78"/>
    <cellStyle name="Warning Text" xfId="79"/>
  </cellStyles>
  <dxfs count="3">
    <dxf>
      <font>
        <b val="0"/>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121</xdr:row>
      <xdr:rowOff>0</xdr:rowOff>
    </xdr:from>
    <xdr:ext cx="209550" cy="76200"/>
    <xdr:sp fLocksText="0">
      <xdr:nvSpPr>
        <xdr:cNvPr id="1"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3"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4"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5"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6"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7"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8"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9"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10"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11"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12"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3"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4"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5"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6"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7"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95250"/>
    <xdr:sp fLocksText="0">
      <xdr:nvSpPr>
        <xdr:cNvPr id="18" name="TextBox 2"/>
        <xdr:cNvSpPr txBox="1">
          <a:spLocks noChangeArrowheads="1"/>
        </xdr:cNvSpPr>
      </xdr:nvSpPr>
      <xdr:spPr>
        <a:xfrm>
          <a:off x="4857750" y="29708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19"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20"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21"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22"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23"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24"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5"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6"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7"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8"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29"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76200"/>
    <xdr:sp fLocksText="0">
      <xdr:nvSpPr>
        <xdr:cNvPr id="30" name="TextBox 2"/>
        <xdr:cNvSpPr txBox="1">
          <a:spLocks noChangeArrowheads="1"/>
        </xdr:cNvSpPr>
      </xdr:nvSpPr>
      <xdr:spPr>
        <a:xfrm>
          <a:off x="4857750" y="29708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1"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2"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3"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4"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5"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209550" cy="57150"/>
    <xdr:sp fLocksText="0">
      <xdr:nvSpPr>
        <xdr:cNvPr id="36" name="TextBox 2"/>
        <xdr:cNvSpPr txBox="1">
          <a:spLocks noChangeArrowheads="1"/>
        </xdr:cNvSpPr>
      </xdr:nvSpPr>
      <xdr:spPr>
        <a:xfrm>
          <a:off x="4857750" y="29708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37"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38"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39"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40"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41"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42"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3"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4"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5"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6"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7"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48"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49"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50"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51"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52"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53"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54"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55"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56"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57"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58"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59"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60"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1"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2"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3"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4"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5"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66"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67"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68"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69"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70"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71"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72"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3"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4"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5"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6"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7"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95350"/>
    <xdr:sp fLocksText="0">
      <xdr:nvSpPr>
        <xdr:cNvPr id="78" name="TextBox 2"/>
        <xdr:cNvSpPr txBox="1">
          <a:spLocks noChangeArrowheads="1"/>
        </xdr:cNvSpPr>
      </xdr:nvSpPr>
      <xdr:spPr>
        <a:xfrm>
          <a:off x="4857750" y="29708475"/>
          <a:ext cx="190500" cy="895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79"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80"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81"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82"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83"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866775"/>
    <xdr:sp fLocksText="0">
      <xdr:nvSpPr>
        <xdr:cNvPr id="84" name="TextBox 2"/>
        <xdr:cNvSpPr txBox="1">
          <a:spLocks noChangeArrowheads="1"/>
        </xdr:cNvSpPr>
      </xdr:nvSpPr>
      <xdr:spPr>
        <a:xfrm>
          <a:off x="4857750" y="29708475"/>
          <a:ext cx="1905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85"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86"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87"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88"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89"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90"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1"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2"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3"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4"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5"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96"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97"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98"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99"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100"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101"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38150"/>
    <xdr:sp fLocksText="0">
      <xdr:nvSpPr>
        <xdr:cNvPr id="102" name="TextBox 2"/>
        <xdr:cNvSpPr txBox="1">
          <a:spLocks noChangeArrowheads="1"/>
        </xdr:cNvSpPr>
      </xdr:nvSpPr>
      <xdr:spPr>
        <a:xfrm>
          <a:off x="4857750" y="2970847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3"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4"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5"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6"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7"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121</xdr:row>
      <xdr:rowOff>0</xdr:rowOff>
    </xdr:from>
    <xdr:ext cx="190500" cy="400050"/>
    <xdr:sp fLocksText="0">
      <xdr:nvSpPr>
        <xdr:cNvPr id="108" name="TextBox 2"/>
        <xdr:cNvSpPr txBox="1">
          <a:spLocks noChangeArrowheads="1"/>
        </xdr:cNvSpPr>
      </xdr:nvSpPr>
      <xdr:spPr>
        <a:xfrm>
          <a:off x="4857750" y="2970847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09"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10"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11"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12"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13"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61950"/>
    <xdr:sp fLocksText="0">
      <xdr:nvSpPr>
        <xdr:cNvPr id="114" name="TextBox 2"/>
        <xdr:cNvSpPr txBox="1">
          <a:spLocks noChangeArrowheads="1"/>
        </xdr:cNvSpPr>
      </xdr:nvSpPr>
      <xdr:spPr>
        <a:xfrm>
          <a:off x="4857750" y="63731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15"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16"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17"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18"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19"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262</xdr:row>
      <xdr:rowOff>0</xdr:rowOff>
    </xdr:from>
    <xdr:ext cx="190500" cy="333375"/>
    <xdr:sp fLocksText="0">
      <xdr:nvSpPr>
        <xdr:cNvPr id="120" name="TextBox 2"/>
        <xdr:cNvSpPr txBox="1">
          <a:spLocks noChangeArrowheads="1"/>
        </xdr:cNvSpPr>
      </xdr:nvSpPr>
      <xdr:spPr>
        <a:xfrm>
          <a:off x="4857750" y="63731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1"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2"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3"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4"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5"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26"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27"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28"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29"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30"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31"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32"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3"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4"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5"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6"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7"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81050"/>
    <xdr:sp fLocksText="0">
      <xdr:nvSpPr>
        <xdr:cNvPr id="138" name="TextBox 2"/>
        <xdr:cNvSpPr txBox="1">
          <a:spLocks noChangeArrowheads="1"/>
        </xdr:cNvSpPr>
      </xdr:nvSpPr>
      <xdr:spPr>
        <a:xfrm>
          <a:off x="4857750" y="59750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39"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40"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41"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42"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43"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243</xdr:row>
      <xdr:rowOff>0</xdr:rowOff>
    </xdr:from>
    <xdr:ext cx="190500" cy="752475"/>
    <xdr:sp fLocksText="0">
      <xdr:nvSpPr>
        <xdr:cNvPr id="144" name="TextBox 2"/>
        <xdr:cNvSpPr txBox="1">
          <a:spLocks noChangeArrowheads="1"/>
        </xdr:cNvSpPr>
      </xdr:nvSpPr>
      <xdr:spPr>
        <a:xfrm>
          <a:off x="4857750" y="59750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45"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46"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47"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48"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49"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50"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1"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2"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3"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4"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5"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56"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57"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58"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59"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60"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61"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61950"/>
    <xdr:sp fLocksText="0">
      <xdr:nvSpPr>
        <xdr:cNvPr id="162" name="TextBox 2"/>
        <xdr:cNvSpPr txBox="1">
          <a:spLocks noChangeArrowheads="1"/>
        </xdr:cNvSpPr>
      </xdr:nvSpPr>
      <xdr:spPr>
        <a:xfrm>
          <a:off x="4857750" y="655891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3"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4"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5"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6"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7"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269</xdr:row>
      <xdr:rowOff>0</xdr:rowOff>
    </xdr:from>
    <xdr:ext cx="190500" cy="333375"/>
    <xdr:sp fLocksText="0">
      <xdr:nvSpPr>
        <xdr:cNvPr id="168" name="TextBox 2"/>
        <xdr:cNvSpPr txBox="1">
          <a:spLocks noChangeArrowheads="1"/>
        </xdr:cNvSpPr>
      </xdr:nvSpPr>
      <xdr:spPr>
        <a:xfrm>
          <a:off x="4857750" y="655891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69"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70"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71"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72"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73"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174"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75"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76"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77"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78"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79"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180"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1"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2"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3"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4"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5"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186"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87"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88"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89"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90"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91"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92"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3"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4"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5"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6"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7"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95250"/>
    <xdr:sp fLocksText="0">
      <xdr:nvSpPr>
        <xdr:cNvPr id="198" name="TextBox 2"/>
        <xdr:cNvSpPr txBox="1">
          <a:spLocks noChangeArrowheads="1"/>
        </xdr:cNvSpPr>
      </xdr:nvSpPr>
      <xdr:spPr>
        <a:xfrm>
          <a:off x="4857750" y="1006983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199"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00"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01"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02"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03"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04"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05"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06"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07"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08"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09"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76200"/>
    <xdr:sp fLocksText="0">
      <xdr:nvSpPr>
        <xdr:cNvPr id="210" name="TextBox 2"/>
        <xdr:cNvSpPr txBox="1">
          <a:spLocks noChangeArrowheads="1"/>
        </xdr:cNvSpPr>
      </xdr:nvSpPr>
      <xdr:spPr>
        <a:xfrm>
          <a:off x="4857750" y="1006983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1"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2"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3"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4"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5"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209550" cy="57150"/>
    <xdr:sp fLocksText="0">
      <xdr:nvSpPr>
        <xdr:cNvPr id="216" name="TextBox 2"/>
        <xdr:cNvSpPr txBox="1">
          <a:spLocks noChangeArrowheads="1"/>
        </xdr:cNvSpPr>
      </xdr:nvSpPr>
      <xdr:spPr>
        <a:xfrm>
          <a:off x="4857750" y="1006983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17"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18"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19"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20"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21"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61950"/>
    <xdr:sp fLocksText="0">
      <xdr:nvSpPr>
        <xdr:cNvPr id="222" name="TextBox 2"/>
        <xdr:cNvSpPr txBox="1">
          <a:spLocks noChangeArrowheads="1"/>
        </xdr:cNvSpPr>
      </xdr:nvSpPr>
      <xdr:spPr>
        <a:xfrm>
          <a:off x="4857750" y="100698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3"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4"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5"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6"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7"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420</xdr:row>
      <xdr:rowOff>0</xdr:rowOff>
    </xdr:from>
    <xdr:ext cx="190500" cy="333375"/>
    <xdr:sp fLocksText="0">
      <xdr:nvSpPr>
        <xdr:cNvPr id="228" name="TextBox 2"/>
        <xdr:cNvSpPr txBox="1">
          <a:spLocks noChangeArrowheads="1"/>
        </xdr:cNvSpPr>
      </xdr:nvSpPr>
      <xdr:spPr>
        <a:xfrm>
          <a:off x="4857750" y="100698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29"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30"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31"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32"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33"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234"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35"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36"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37"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38"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39"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240"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1"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2"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3"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4"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5"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46"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47"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48"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49"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50"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51"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52"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3"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4"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5"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6"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7"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258"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59"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60"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61"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62"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63"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264"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65"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66"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67"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68"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69"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70"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1"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2"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3"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4"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5"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76"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77"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78"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79"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80"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81"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82"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3"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4"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5"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6"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7"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88"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89"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90"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91"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92"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93"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294"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295"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296"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297"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298"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299"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00"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1"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2"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3"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4"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5"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95250"/>
    <xdr:sp fLocksText="0">
      <xdr:nvSpPr>
        <xdr:cNvPr id="306" name="TextBox 2"/>
        <xdr:cNvSpPr txBox="1">
          <a:spLocks noChangeArrowheads="1"/>
        </xdr:cNvSpPr>
      </xdr:nvSpPr>
      <xdr:spPr>
        <a:xfrm>
          <a:off x="4857750" y="1189005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07"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08"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09"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10"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11"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12"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3"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4"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5"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6"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7"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76200"/>
    <xdr:sp fLocksText="0">
      <xdr:nvSpPr>
        <xdr:cNvPr id="318" name="TextBox 2"/>
        <xdr:cNvSpPr txBox="1">
          <a:spLocks noChangeArrowheads="1"/>
        </xdr:cNvSpPr>
      </xdr:nvSpPr>
      <xdr:spPr>
        <a:xfrm>
          <a:off x="4857750" y="1189005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19"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20"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21"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22"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23"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209550" cy="57150"/>
    <xdr:sp fLocksText="0">
      <xdr:nvSpPr>
        <xdr:cNvPr id="324" name="TextBox 2"/>
        <xdr:cNvSpPr txBox="1">
          <a:spLocks noChangeArrowheads="1"/>
        </xdr:cNvSpPr>
      </xdr:nvSpPr>
      <xdr:spPr>
        <a:xfrm>
          <a:off x="4857750" y="1189005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25"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26"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27"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28"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29"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330"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1"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2"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3"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4"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5"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336"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37"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38"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39"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40"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41"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61950"/>
    <xdr:sp fLocksText="0">
      <xdr:nvSpPr>
        <xdr:cNvPr id="342" name="TextBox 2"/>
        <xdr:cNvSpPr txBox="1">
          <a:spLocks noChangeArrowheads="1"/>
        </xdr:cNvSpPr>
      </xdr:nvSpPr>
      <xdr:spPr>
        <a:xfrm>
          <a:off x="4857750" y="115528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3"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4"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5"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6"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7"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486</xdr:row>
      <xdr:rowOff>0</xdr:rowOff>
    </xdr:from>
    <xdr:ext cx="190500" cy="333375"/>
    <xdr:sp fLocksText="0">
      <xdr:nvSpPr>
        <xdr:cNvPr id="348" name="TextBox 2"/>
        <xdr:cNvSpPr txBox="1">
          <a:spLocks noChangeArrowheads="1"/>
        </xdr:cNvSpPr>
      </xdr:nvSpPr>
      <xdr:spPr>
        <a:xfrm>
          <a:off x="4857750" y="115528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49"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50"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51"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52"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53"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54"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55"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56"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57"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58"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59"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60"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1"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2"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3"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4"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5"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366"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67"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68"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69"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70"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71"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372"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3"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4"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5"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6"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7"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78"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79"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80"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81"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82"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83"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84"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85"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86"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87"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88"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89"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390"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1"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2"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3"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4"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5"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396"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397"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398"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399"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00"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01"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02"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3"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4"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5"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6"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7"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08"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09"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10"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11"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12"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13"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95250"/>
    <xdr:sp fLocksText="0">
      <xdr:nvSpPr>
        <xdr:cNvPr id="414" name="TextBox 2"/>
        <xdr:cNvSpPr txBox="1">
          <a:spLocks noChangeArrowheads="1"/>
        </xdr:cNvSpPr>
      </xdr:nvSpPr>
      <xdr:spPr>
        <a:xfrm>
          <a:off x="4857750" y="114576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15"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16"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17"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18"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19"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20"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1"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2"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3"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4"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5"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76200"/>
    <xdr:sp fLocksText="0">
      <xdr:nvSpPr>
        <xdr:cNvPr id="426" name="TextBox 2"/>
        <xdr:cNvSpPr txBox="1">
          <a:spLocks noChangeArrowheads="1"/>
        </xdr:cNvSpPr>
      </xdr:nvSpPr>
      <xdr:spPr>
        <a:xfrm>
          <a:off x="4857750" y="114576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27"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28"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29"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30"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31"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209550" cy="57150"/>
    <xdr:sp fLocksText="0">
      <xdr:nvSpPr>
        <xdr:cNvPr id="432" name="TextBox 2"/>
        <xdr:cNvSpPr txBox="1">
          <a:spLocks noChangeArrowheads="1"/>
        </xdr:cNvSpPr>
      </xdr:nvSpPr>
      <xdr:spPr>
        <a:xfrm>
          <a:off x="4857750" y="114576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3"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4"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5"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6"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7"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61950"/>
    <xdr:sp fLocksText="0">
      <xdr:nvSpPr>
        <xdr:cNvPr id="438" name="TextBox 2"/>
        <xdr:cNvSpPr txBox="1">
          <a:spLocks noChangeArrowheads="1"/>
        </xdr:cNvSpPr>
      </xdr:nvSpPr>
      <xdr:spPr>
        <a:xfrm>
          <a:off x="4857750" y="114576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39"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40"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41"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42"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43"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482</xdr:row>
      <xdr:rowOff>0</xdr:rowOff>
    </xdr:from>
    <xdr:ext cx="190500" cy="333375"/>
    <xdr:sp fLocksText="0">
      <xdr:nvSpPr>
        <xdr:cNvPr id="444" name="TextBox 2"/>
        <xdr:cNvSpPr txBox="1">
          <a:spLocks noChangeArrowheads="1"/>
        </xdr:cNvSpPr>
      </xdr:nvSpPr>
      <xdr:spPr>
        <a:xfrm>
          <a:off x="4857750" y="114576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45"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46"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47"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48"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49"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61950"/>
    <xdr:sp fLocksText="0">
      <xdr:nvSpPr>
        <xdr:cNvPr id="450" name="TextBox 2"/>
        <xdr:cNvSpPr txBox="1">
          <a:spLocks noChangeArrowheads="1"/>
        </xdr:cNvSpPr>
      </xdr:nvSpPr>
      <xdr:spPr>
        <a:xfrm>
          <a:off x="4857750" y="111737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1"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2"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3"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4"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5"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469</xdr:row>
      <xdr:rowOff>0</xdr:rowOff>
    </xdr:from>
    <xdr:ext cx="190500" cy="333375"/>
    <xdr:sp fLocksText="0">
      <xdr:nvSpPr>
        <xdr:cNvPr id="456" name="TextBox 2"/>
        <xdr:cNvSpPr txBox="1">
          <a:spLocks noChangeArrowheads="1"/>
        </xdr:cNvSpPr>
      </xdr:nvSpPr>
      <xdr:spPr>
        <a:xfrm>
          <a:off x="4857750" y="111737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57"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58"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59"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60"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61"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62"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3"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4"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5"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6"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7"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68"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69"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70"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71"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72"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73"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474"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75"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76"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77"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78"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79"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480"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1"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2"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3"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4"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5"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86"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87"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88"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89"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90"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91"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92"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3"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4"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5"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6"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7"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61950"/>
    <xdr:sp fLocksText="0">
      <xdr:nvSpPr>
        <xdr:cNvPr id="498" name="TextBox 2"/>
        <xdr:cNvSpPr txBox="1">
          <a:spLocks noChangeArrowheads="1"/>
        </xdr:cNvSpPr>
      </xdr:nvSpPr>
      <xdr:spPr>
        <a:xfrm>
          <a:off x="4857750" y="113528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499"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500"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501"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502"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503"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477</xdr:row>
      <xdr:rowOff>0</xdr:rowOff>
    </xdr:from>
    <xdr:ext cx="190500" cy="333375"/>
    <xdr:sp fLocksText="0">
      <xdr:nvSpPr>
        <xdr:cNvPr id="504" name="TextBox 2"/>
        <xdr:cNvSpPr txBox="1">
          <a:spLocks noChangeArrowheads="1"/>
        </xdr:cNvSpPr>
      </xdr:nvSpPr>
      <xdr:spPr>
        <a:xfrm>
          <a:off x="4857750" y="113528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05"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06"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07"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08"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09"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61950"/>
    <xdr:sp fLocksText="0">
      <xdr:nvSpPr>
        <xdr:cNvPr id="510" name="TextBox 2"/>
        <xdr:cNvSpPr txBox="1">
          <a:spLocks noChangeArrowheads="1"/>
        </xdr:cNvSpPr>
      </xdr:nvSpPr>
      <xdr:spPr>
        <a:xfrm>
          <a:off x="4857750" y="116157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1"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2"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3"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4"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5"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489</xdr:row>
      <xdr:rowOff>0</xdr:rowOff>
    </xdr:from>
    <xdr:ext cx="190500" cy="333375"/>
    <xdr:sp fLocksText="0">
      <xdr:nvSpPr>
        <xdr:cNvPr id="516" name="TextBox 2"/>
        <xdr:cNvSpPr txBox="1">
          <a:spLocks noChangeArrowheads="1"/>
        </xdr:cNvSpPr>
      </xdr:nvSpPr>
      <xdr:spPr>
        <a:xfrm>
          <a:off x="4857750" y="116157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17"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18"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19"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20"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21"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22"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3"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4"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5"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6"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7"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28"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29"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30"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31"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32"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33"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534"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35"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36"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37"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38"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39"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540"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1"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2"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3"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4"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5"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61950"/>
    <xdr:sp fLocksText="0">
      <xdr:nvSpPr>
        <xdr:cNvPr id="546" name="TextBox 2"/>
        <xdr:cNvSpPr txBox="1">
          <a:spLocks noChangeArrowheads="1"/>
        </xdr:cNvSpPr>
      </xdr:nvSpPr>
      <xdr:spPr>
        <a:xfrm>
          <a:off x="4857750" y="57654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47"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48"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49"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50"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51"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233</xdr:row>
      <xdr:rowOff>0</xdr:rowOff>
    </xdr:from>
    <xdr:ext cx="190500" cy="333375"/>
    <xdr:sp fLocksText="0">
      <xdr:nvSpPr>
        <xdr:cNvPr id="552" name="TextBox 2"/>
        <xdr:cNvSpPr txBox="1">
          <a:spLocks noChangeArrowheads="1"/>
        </xdr:cNvSpPr>
      </xdr:nvSpPr>
      <xdr:spPr>
        <a:xfrm>
          <a:off x="4857750" y="57654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3"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4"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5"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6"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7"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58"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59"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60"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61"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62"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63"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64"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65"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66"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67"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68"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69"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42925"/>
    <xdr:sp fLocksText="0">
      <xdr:nvSpPr>
        <xdr:cNvPr id="570" name="TextBox 2"/>
        <xdr:cNvSpPr txBox="1">
          <a:spLocks noChangeArrowheads="1"/>
        </xdr:cNvSpPr>
      </xdr:nvSpPr>
      <xdr:spPr>
        <a:xfrm>
          <a:off x="4857750" y="526256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1"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2"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3"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4"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5"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214</xdr:row>
      <xdr:rowOff>0</xdr:rowOff>
    </xdr:from>
    <xdr:ext cx="190500" cy="504825"/>
    <xdr:sp fLocksText="0">
      <xdr:nvSpPr>
        <xdr:cNvPr id="576" name="TextBox 2"/>
        <xdr:cNvSpPr txBox="1">
          <a:spLocks noChangeArrowheads="1"/>
        </xdr:cNvSpPr>
      </xdr:nvSpPr>
      <xdr:spPr>
        <a:xfrm>
          <a:off x="4857750" y="52625625"/>
          <a:ext cx="1905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77"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78"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79"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80"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81"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82"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3"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4"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5"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6"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7"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88"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89"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90"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91"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92"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93"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61950"/>
    <xdr:sp fLocksText="0">
      <xdr:nvSpPr>
        <xdr:cNvPr id="594" name="TextBox 2"/>
        <xdr:cNvSpPr txBox="1">
          <a:spLocks noChangeArrowheads="1"/>
        </xdr:cNvSpPr>
      </xdr:nvSpPr>
      <xdr:spPr>
        <a:xfrm>
          <a:off x="4857750" y="603789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95"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96"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97"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98"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599"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246</xdr:row>
      <xdr:rowOff>0</xdr:rowOff>
    </xdr:from>
    <xdr:ext cx="190500" cy="333375"/>
    <xdr:sp fLocksText="0">
      <xdr:nvSpPr>
        <xdr:cNvPr id="600" name="TextBox 2"/>
        <xdr:cNvSpPr txBox="1">
          <a:spLocks noChangeArrowheads="1"/>
        </xdr:cNvSpPr>
      </xdr:nvSpPr>
      <xdr:spPr>
        <a:xfrm>
          <a:off x="4857750" y="603789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1"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2"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3"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4"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5"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61950"/>
    <xdr:sp fLocksText="0">
      <xdr:nvSpPr>
        <xdr:cNvPr id="606" name="TextBox 2"/>
        <xdr:cNvSpPr txBox="1">
          <a:spLocks noChangeArrowheads="1"/>
        </xdr:cNvSpPr>
      </xdr:nvSpPr>
      <xdr:spPr>
        <a:xfrm>
          <a:off x="4857750" y="612171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07"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08"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09"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10"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11"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250</xdr:row>
      <xdr:rowOff>0</xdr:rowOff>
    </xdr:from>
    <xdr:ext cx="190500" cy="333375"/>
    <xdr:sp fLocksText="0">
      <xdr:nvSpPr>
        <xdr:cNvPr id="612" name="TextBox 2"/>
        <xdr:cNvSpPr txBox="1">
          <a:spLocks noChangeArrowheads="1"/>
        </xdr:cNvSpPr>
      </xdr:nvSpPr>
      <xdr:spPr>
        <a:xfrm>
          <a:off x="4857750" y="612171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3"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4"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5"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6"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7"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18"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19"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20"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21"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22"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23"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24"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25"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26"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27"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28"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29"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61950"/>
    <xdr:sp fLocksText="0">
      <xdr:nvSpPr>
        <xdr:cNvPr id="630" name="TextBox 2"/>
        <xdr:cNvSpPr txBox="1">
          <a:spLocks noChangeArrowheads="1"/>
        </xdr:cNvSpPr>
      </xdr:nvSpPr>
      <xdr:spPr>
        <a:xfrm>
          <a:off x="4857750" y="64846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1"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2"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3"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4"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5"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266</xdr:row>
      <xdr:rowOff>0</xdr:rowOff>
    </xdr:from>
    <xdr:ext cx="190500" cy="333375"/>
    <xdr:sp fLocksText="0">
      <xdr:nvSpPr>
        <xdr:cNvPr id="636" name="TextBox 2"/>
        <xdr:cNvSpPr txBox="1">
          <a:spLocks noChangeArrowheads="1"/>
        </xdr:cNvSpPr>
      </xdr:nvSpPr>
      <xdr:spPr>
        <a:xfrm>
          <a:off x="4857750" y="64846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37"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38"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39"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40"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41"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42"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3"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4"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5"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6"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7"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48"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49"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50"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51"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52"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53"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95250"/>
    <xdr:sp fLocksText="0">
      <xdr:nvSpPr>
        <xdr:cNvPr id="654" name="TextBox 2"/>
        <xdr:cNvSpPr txBox="1">
          <a:spLocks noChangeArrowheads="1"/>
        </xdr:cNvSpPr>
      </xdr:nvSpPr>
      <xdr:spPr>
        <a:xfrm>
          <a:off x="4857750" y="657987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55"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56"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57"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58"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59"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60"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1"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2"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3"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4"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5"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76200"/>
    <xdr:sp fLocksText="0">
      <xdr:nvSpPr>
        <xdr:cNvPr id="666" name="TextBox 2"/>
        <xdr:cNvSpPr txBox="1">
          <a:spLocks noChangeArrowheads="1"/>
        </xdr:cNvSpPr>
      </xdr:nvSpPr>
      <xdr:spPr>
        <a:xfrm>
          <a:off x="4857750" y="657987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67"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68"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69"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70"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71"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209550" cy="57150"/>
    <xdr:sp fLocksText="0">
      <xdr:nvSpPr>
        <xdr:cNvPr id="672" name="TextBox 2"/>
        <xdr:cNvSpPr txBox="1">
          <a:spLocks noChangeArrowheads="1"/>
        </xdr:cNvSpPr>
      </xdr:nvSpPr>
      <xdr:spPr>
        <a:xfrm>
          <a:off x="4857750" y="657987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3"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4"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5"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6"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7"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78"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79"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80"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81"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82"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83"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684"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85"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86"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87"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88"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89"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61950"/>
    <xdr:sp fLocksText="0">
      <xdr:nvSpPr>
        <xdr:cNvPr id="690" name="TextBox 2"/>
        <xdr:cNvSpPr txBox="1">
          <a:spLocks noChangeArrowheads="1"/>
        </xdr:cNvSpPr>
      </xdr:nvSpPr>
      <xdr:spPr>
        <a:xfrm>
          <a:off x="4857750" y="595407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1"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2"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3"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4"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5"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242</xdr:row>
      <xdr:rowOff>0</xdr:rowOff>
    </xdr:from>
    <xdr:ext cx="190500" cy="333375"/>
    <xdr:sp fLocksText="0">
      <xdr:nvSpPr>
        <xdr:cNvPr id="696" name="TextBox 2"/>
        <xdr:cNvSpPr txBox="1">
          <a:spLocks noChangeArrowheads="1"/>
        </xdr:cNvSpPr>
      </xdr:nvSpPr>
      <xdr:spPr>
        <a:xfrm>
          <a:off x="4857750" y="595407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97"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98"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699"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00"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01"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02"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3"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4"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5"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6"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7"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08"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09"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10"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11"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12"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13"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61950"/>
    <xdr:sp fLocksText="0">
      <xdr:nvSpPr>
        <xdr:cNvPr id="714" name="TextBox 2"/>
        <xdr:cNvSpPr txBox="1">
          <a:spLocks noChangeArrowheads="1"/>
        </xdr:cNvSpPr>
      </xdr:nvSpPr>
      <xdr:spPr>
        <a:xfrm>
          <a:off x="4857750" y="657987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15"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16"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17"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18"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19"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270</xdr:row>
      <xdr:rowOff>0</xdr:rowOff>
    </xdr:from>
    <xdr:ext cx="190500" cy="333375"/>
    <xdr:sp fLocksText="0">
      <xdr:nvSpPr>
        <xdr:cNvPr id="720" name="TextBox 2"/>
        <xdr:cNvSpPr txBox="1">
          <a:spLocks noChangeArrowheads="1"/>
        </xdr:cNvSpPr>
      </xdr:nvSpPr>
      <xdr:spPr>
        <a:xfrm>
          <a:off x="4857750" y="657987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1"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2"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3"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4"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5"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26"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27"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28"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29"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30"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31"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32"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3"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4"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5"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6"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7"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95250"/>
    <xdr:sp fLocksText="0">
      <xdr:nvSpPr>
        <xdr:cNvPr id="738" name="TextBox 2"/>
        <xdr:cNvSpPr txBox="1">
          <a:spLocks noChangeArrowheads="1"/>
        </xdr:cNvSpPr>
      </xdr:nvSpPr>
      <xdr:spPr>
        <a:xfrm>
          <a:off x="4857750" y="26965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39"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40"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41"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42"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43"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44"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45"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46"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47"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48"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49"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76200"/>
    <xdr:sp fLocksText="0">
      <xdr:nvSpPr>
        <xdr:cNvPr id="750" name="TextBox 2"/>
        <xdr:cNvSpPr txBox="1">
          <a:spLocks noChangeArrowheads="1"/>
        </xdr:cNvSpPr>
      </xdr:nvSpPr>
      <xdr:spPr>
        <a:xfrm>
          <a:off x="4857750" y="26965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1"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2"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3"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4"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5"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209550" cy="57150"/>
    <xdr:sp fLocksText="0">
      <xdr:nvSpPr>
        <xdr:cNvPr id="756" name="TextBox 2"/>
        <xdr:cNvSpPr txBox="1">
          <a:spLocks noChangeArrowheads="1"/>
        </xdr:cNvSpPr>
      </xdr:nvSpPr>
      <xdr:spPr>
        <a:xfrm>
          <a:off x="4857750" y="26965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57"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58"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59"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60"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61"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61950"/>
    <xdr:sp fLocksText="0">
      <xdr:nvSpPr>
        <xdr:cNvPr id="762" name="TextBox 2"/>
        <xdr:cNvSpPr txBox="1">
          <a:spLocks noChangeArrowheads="1"/>
        </xdr:cNvSpPr>
      </xdr:nvSpPr>
      <xdr:spPr>
        <a:xfrm>
          <a:off x="4857750" y="26965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3"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4"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5"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6"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7"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109</xdr:row>
      <xdr:rowOff>0</xdr:rowOff>
    </xdr:from>
    <xdr:ext cx="190500" cy="333375"/>
    <xdr:sp fLocksText="0">
      <xdr:nvSpPr>
        <xdr:cNvPr id="768" name="TextBox 2"/>
        <xdr:cNvSpPr txBox="1">
          <a:spLocks noChangeArrowheads="1"/>
        </xdr:cNvSpPr>
      </xdr:nvSpPr>
      <xdr:spPr>
        <a:xfrm>
          <a:off x="4857750" y="26965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69"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70"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71"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72"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73"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61950"/>
    <xdr:sp fLocksText="0">
      <xdr:nvSpPr>
        <xdr:cNvPr id="774" name="TextBox 2"/>
        <xdr:cNvSpPr txBox="1">
          <a:spLocks noChangeArrowheads="1"/>
        </xdr:cNvSpPr>
      </xdr:nvSpPr>
      <xdr:spPr>
        <a:xfrm>
          <a:off x="4857750" y="24450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75"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76"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77"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78"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79"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333375"/>
    <xdr:sp fLocksText="0">
      <xdr:nvSpPr>
        <xdr:cNvPr id="780" name="TextBox 2"/>
        <xdr:cNvSpPr txBox="1">
          <a:spLocks noChangeArrowheads="1"/>
        </xdr:cNvSpPr>
      </xdr:nvSpPr>
      <xdr:spPr>
        <a:xfrm>
          <a:off x="4857750" y="24450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1"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2"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3"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4"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5"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86"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87"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88"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89"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90"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91"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92"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3"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4"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5"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6"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7"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61950"/>
    <xdr:sp fLocksText="0">
      <xdr:nvSpPr>
        <xdr:cNvPr id="798" name="TextBox 2"/>
        <xdr:cNvSpPr txBox="1">
          <a:spLocks noChangeArrowheads="1"/>
        </xdr:cNvSpPr>
      </xdr:nvSpPr>
      <xdr:spPr>
        <a:xfrm>
          <a:off x="4857750" y="1963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799"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800"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801"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802"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803"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80</xdr:row>
      <xdr:rowOff>0</xdr:rowOff>
    </xdr:from>
    <xdr:ext cx="190500" cy="333375"/>
    <xdr:sp fLocksText="0">
      <xdr:nvSpPr>
        <xdr:cNvPr id="804" name="TextBox 2"/>
        <xdr:cNvSpPr txBox="1">
          <a:spLocks noChangeArrowheads="1"/>
        </xdr:cNvSpPr>
      </xdr:nvSpPr>
      <xdr:spPr>
        <a:xfrm>
          <a:off x="4857750" y="1963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05"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06"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07"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08"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09"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10"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1"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2"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3"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4"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5"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16"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17"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18"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19"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20"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21"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38150"/>
    <xdr:sp fLocksText="0">
      <xdr:nvSpPr>
        <xdr:cNvPr id="822" name="TextBox 2"/>
        <xdr:cNvSpPr txBox="1">
          <a:spLocks noChangeArrowheads="1"/>
        </xdr:cNvSpPr>
      </xdr:nvSpPr>
      <xdr:spPr>
        <a:xfrm>
          <a:off x="4857750" y="25498425"/>
          <a:ext cx="1905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3"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4"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5"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6"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7"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104</xdr:row>
      <xdr:rowOff>0</xdr:rowOff>
    </xdr:from>
    <xdr:ext cx="190500" cy="400050"/>
    <xdr:sp fLocksText="0">
      <xdr:nvSpPr>
        <xdr:cNvPr id="828" name="TextBox 2"/>
        <xdr:cNvSpPr txBox="1">
          <a:spLocks noChangeArrowheads="1"/>
        </xdr:cNvSpPr>
      </xdr:nvSpPr>
      <xdr:spPr>
        <a:xfrm>
          <a:off x="4857750" y="254984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29"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30"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31"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32"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33"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34"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35"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36"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37"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38"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39"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40"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1"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2"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3"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4"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5"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61950"/>
    <xdr:sp fLocksText="0">
      <xdr:nvSpPr>
        <xdr:cNvPr id="846" name="TextBox 2"/>
        <xdr:cNvSpPr txBox="1">
          <a:spLocks noChangeArrowheads="1"/>
        </xdr:cNvSpPr>
      </xdr:nvSpPr>
      <xdr:spPr>
        <a:xfrm>
          <a:off x="4857750" y="28013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47"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48"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49"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50"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51"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114</xdr:row>
      <xdr:rowOff>0</xdr:rowOff>
    </xdr:from>
    <xdr:ext cx="190500" cy="333375"/>
    <xdr:sp fLocksText="0">
      <xdr:nvSpPr>
        <xdr:cNvPr id="852" name="TextBox 2"/>
        <xdr:cNvSpPr txBox="1">
          <a:spLocks noChangeArrowheads="1"/>
        </xdr:cNvSpPr>
      </xdr:nvSpPr>
      <xdr:spPr>
        <a:xfrm>
          <a:off x="4857750" y="28013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3"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4"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5"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6"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7"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58"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59"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60"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61"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62"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63"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64"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65"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66"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67"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68"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69"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95250"/>
    <xdr:sp fLocksText="0">
      <xdr:nvSpPr>
        <xdr:cNvPr id="870" name="TextBox 2"/>
        <xdr:cNvSpPr txBox="1">
          <a:spLocks noChangeArrowheads="1"/>
        </xdr:cNvSpPr>
      </xdr:nvSpPr>
      <xdr:spPr>
        <a:xfrm>
          <a:off x="4857750" y="29289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1"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2"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3"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4"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5"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76"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77"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78"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79"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80"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81"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76200"/>
    <xdr:sp fLocksText="0">
      <xdr:nvSpPr>
        <xdr:cNvPr id="882" name="TextBox 2"/>
        <xdr:cNvSpPr txBox="1">
          <a:spLocks noChangeArrowheads="1"/>
        </xdr:cNvSpPr>
      </xdr:nvSpPr>
      <xdr:spPr>
        <a:xfrm>
          <a:off x="4857750" y="29289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3"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4"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5"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6"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7"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209550" cy="57150"/>
    <xdr:sp fLocksText="0">
      <xdr:nvSpPr>
        <xdr:cNvPr id="888" name="TextBox 2"/>
        <xdr:cNvSpPr txBox="1">
          <a:spLocks noChangeArrowheads="1"/>
        </xdr:cNvSpPr>
      </xdr:nvSpPr>
      <xdr:spPr>
        <a:xfrm>
          <a:off x="4857750" y="29289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89"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90"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91"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92"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93"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61950"/>
    <xdr:sp fLocksText="0">
      <xdr:nvSpPr>
        <xdr:cNvPr id="894" name="TextBox 2"/>
        <xdr:cNvSpPr txBox="1">
          <a:spLocks noChangeArrowheads="1"/>
        </xdr:cNvSpPr>
      </xdr:nvSpPr>
      <xdr:spPr>
        <a:xfrm>
          <a:off x="4857750" y="29289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895"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896"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897"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898"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899"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119</xdr:row>
      <xdr:rowOff>0</xdr:rowOff>
    </xdr:from>
    <xdr:ext cx="190500" cy="333375"/>
    <xdr:sp fLocksText="0">
      <xdr:nvSpPr>
        <xdr:cNvPr id="900" name="TextBox 2"/>
        <xdr:cNvSpPr txBox="1">
          <a:spLocks noChangeArrowheads="1"/>
        </xdr:cNvSpPr>
      </xdr:nvSpPr>
      <xdr:spPr>
        <a:xfrm>
          <a:off x="4857750" y="29289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1"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2"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3"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4"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5"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06"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07"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08"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09"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10"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11"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12"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3"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4"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5"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6"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7"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95250"/>
    <xdr:sp fLocksText="0">
      <xdr:nvSpPr>
        <xdr:cNvPr id="918" name="TextBox 2"/>
        <xdr:cNvSpPr txBox="1">
          <a:spLocks noChangeArrowheads="1"/>
        </xdr:cNvSpPr>
      </xdr:nvSpPr>
      <xdr:spPr>
        <a:xfrm>
          <a:off x="4857750" y="244506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19"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20"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21"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22"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23"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24"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25"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26"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27"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28"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29"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76200"/>
    <xdr:sp fLocksText="0">
      <xdr:nvSpPr>
        <xdr:cNvPr id="930" name="TextBox 2"/>
        <xdr:cNvSpPr txBox="1">
          <a:spLocks noChangeArrowheads="1"/>
        </xdr:cNvSpPr>
      </xdr:nvSpPr>
      <xdr:spPr>
        <a:xfrm>
          <a:off x="4857750" y="244506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1"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2"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3"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4"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5"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209550" cy="57150"/>
    <xdr:sp fLocksText="0">
      <xdr:nvSpPr>
        <xdr:cNvPr id="936" name="TextBox 2"/>
        <xdr:cNvSpPr txBox="1">
          <a:spLocks noChangeArrowheads="1"/>
        </xdr:cNvSpPr>
      </xdr:nvSpPr>
      <xdr:spPr>
        <a:xfrm>
          <a:off x="4857750" y="244506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37"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38"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39"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40"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41"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71500"/>
    <xdr:sp fLocksText="0">
      <xdr:nvSpPr>
        <xdr:cNvPr id="942" name="TextBox 2"/>
        <xdr:cNvSpPr txBox="1">
          <a:spLocks noChangeArrowheads="1"/>
        </xdr:cNvSpPr>
      </xdr:nvSpPr>
      <xdr:spPr>
        <a:xfrm>
          <a:off x="4857750" y="244506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3"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4"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5"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6"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7"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90500" cy="542925"/>
    <xdr:sp fLocksText="0">
      <xdr:nvSpPr>
        <xdr:cNvPr id="948" name="TextBox 2"/>
        <xdr:cNvSpPr txBox="1">
          <a:spLocks noChangeArrowheads="1"/>
        </xdr:cNvSpPr>
      </xdr:nvSpPr>
      <xdr:spPr>
        <a:xfrm>
          <a:off x="4857750" y="244506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49"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50"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51"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52"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53"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81050"/>
    <xdr:sp fLocksText="0">
      <xdr:nvSpPr>
        <xdr:cNvPr id="954" name="TextBox 2"/>
        <xdr:cNvSpPr txBox="1">
          <a:spLocks noChangeArrowheads="1"/>
        </xdr:cNvSpPr>
      </xdr:nvSpPr>
      <xdr:spPr>
        <a:xfrm>
          <a:off x="4857750" y="217265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55"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56"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57"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58"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59"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89</xdr:row>
      <xdr:rowOff>0</xdr:rowOff>
    </xdr:from>
    <xdr:ext cx="190500" cy="752475"/>
    <xdr:sp fLocksText="0">
      <xdr:nvSpPr>
        <xdr:cNvPr id="960" name="TextBox 2"/>
        <xdr:cNvSpPr txBox="1">
          <a:spLocks noChangeArrowheads="1"/>
        </xdr:cNvSpPr>
      </xdr:nvSpPr>
      <xdr:spPr>
        <a:xfrm>
          <a:off x="4857750" y="217265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1"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2"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3"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4"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5"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66"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67"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68"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69"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70"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71"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72"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3"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4"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5"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6"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7"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61950"/>
    <xdr:sp fLocksText="0">
      <xdr:nvSpPr>
        <xdr:cNvPr id="978" name="TextBox 2"/>
        <xdr:cNvSpPr txBox="1">
          <a:spLocks noChangeArrowheads="1"/>
        </xdr:cNvSpPr>
      </xdr:nvSpPr>
      <xdr:spPr>
        <a:xfrm>
          <a:off x="4857750" y="116490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79"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80"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81"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82"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83"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90500" cy="333375"/>
    <xdr:sp fLocksText="0">
      <xdr:nvSpPr>
        <xdr:cNvPr id="984" name="TextBox 2"/>
        <xdr:cNvSpPr txBox="1">
          <a:spLocks noChangeArrowheads="1"/>
        </xdr:cNvSpPr>
      </xdr:nvSpPr>
      <xdr:spPr>
        <a:xfrm>
          <a:off x="4857750" y="116490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85"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86"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87"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88"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89"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90"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1"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2"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3"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4"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5"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996"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97"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98"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999"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1000"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1001"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723900"/>
    <xdr:sp fLocksText="0">
      <xdr:nvSpPr>
        <xdr:cNvPr id="1002" name="TextBox 2"/>
        <xdr:cNvSpPr txBox="1">
          <a:spLocks noChangeArrowheads="1"/>
        </xdr:cNvSpPr>
      </xdr:nvSpPr>
      <xdr:spPr>
        <a:xfrm>
          <a:off x="4857750" y="23193375"/>
          <a:ext cx="19050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3"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4"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5"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6"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7"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94</xdr:row>
      <xdr:rowOff>0</xdr:rowOff>
    </xdr:from>
    <xdr:ext cx="190500" cy="666750"/>
    <xdr:sp fLocksText="0">
      <xdr:nvSpPr>
        <xdr:cNvPr id="1008" name="TextBox 2"/>
        <xdr:cNvSpPr txBox="1">
          <a:spLocks noChangeArrowheads="1"/>
        </xdr:cNvSpPr>
      </xdr:nvSpPr>
      <xdr:spPr>
        <a:xfrm>
          <a:off x="4857750" y="23193375"/>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09"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10"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11"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12"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13"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14"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15"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16"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17"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18"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19"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20"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1"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2"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3"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4"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5"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61950"/>
    <xdr:sp fLocksText="0">
      <xdr:nvSpPr>
        <xdr:cNvPr id="1026" name="TextBox 2"/>
        <xdr:cNvSpPr txBox="1">
          <a:spLocks noChangeArrowheads="1"/>
        </xdr:cNvSpPr>
      </xdr:nvSpPr>
      <xdr:spPr>
        <a:xfrm>
          <a:off x="4857750" y="263366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27"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28"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29"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30"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31"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106</xdr:row>
      <xdr:rowOff>0</xdr:rowOff>
    </xdr:from>
    <xdr:ext cx="190500" cy="333375"/>
    <xdr:sp fLocksText="0">
      <xdr:nvSpPr>
        <xdr:cNvPr id="1032" name="TextBox 2"/>
        <xdr:cNvSpPr txBox="1">
          <a:spLocks noChangeArrowheads="1"/>
        </xdr:cNvSpPr>
      </xdr:nvSpPr>
      <xdr:spPr>
        <a:xfrm>
          <a:off x="4857750" y="263366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3"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4"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5"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6"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7"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38"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39"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40"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41"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42"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43"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44"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45"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46"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47"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48"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49"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95250"/>
    <xdr:sp fLocksText="0">
      <xdr:nvSpPr>
        <xdr:cNvPr id="1050" name="TextBox 2"/>
        <xdr:cNvSpPr txBox="1">
          <a:spLocks noChangeArrowheads="1"/>
        </xdr:cNvSpPr>
      </xdr:nvSpPr>
      <xdr:spPr>
        <a:xfrm>
          <a:off x="4857750" y="273843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1"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2"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3"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4"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5"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56"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57"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58"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59"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60"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61"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76200"/>
    <xdr:sp fLocksText="0">
      <xdr:nvSpPr>
        <xdr:cNvPr id="1062" name="TextBox 2"/>
        <xdr:cNvSpPr txBox="1">
          <a:spLocks noChangeArrowheads="1"/>
        </xdr:cNvSpPr>
      </xdr:nvSpPr>
      <xdr:spPr>
        <a:xfrm>
          <a:off x="4857750" y="273843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3"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4"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5"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6"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7"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209550" cy="57150"/>
    <xdr:sp fLocksText="0">
      <xdr:nvSpPr>
        <xdr:cNvPr id="1068" name="TextBox 2"/>
        <xdr:cNvSpPr txBox="1">
          <a:spLocks noChangeArrowheads="1"/>
        </xdr:cNvSpPr>
      </xdr:nvSpPr>
      <xdr:spPr>
        <a:xfrm>
          <a:off x="4857750" y="273843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69"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70"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71"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72"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73"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61950"/>
    <xdr:sp fLocksText="0">
      <xdr:nvSpPr>
        <xdr:cNvPr id="1074" name="TextBox 2"/>
        <xdr:cNvSpPr txBox="1">
          <a:spLocks noChangeArrowheads="1"/>
        </xdr:cNvSpPr>
      </xdr:nvSpPr>
      <xdr:spPr>
        <a:xfrm>
          <a:off x="4857750" y="273843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75"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76"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77"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78"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79"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111</xdr:row>
      <xdr:rowOff>0</xdr:rowOff>
    </xdr:from>
    <xdr:ext cx="190500" cy="333375"/>
    <xdr:sp fLocksText="0">
      <xdr:nvSpPr>
        <xdr:cNvPr id="1080" name="TextBox 2"/>
        <xdr:cNvSpPr txBox="1">
          <a:spLocks noChangeArrowheads="1"/>
        </xdr:cNvSpPr>
      </xdr:nvSpPr>
      <xdr:spPr>
        <a:xfrm>
          <a:off x="4857750" y="273843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1"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2"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3"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4"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5"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61950"/>
    <xdr:sp fLocksText="0">
      <xdr:nvSpPr>
        <xdr:cNvPr id="1086" name="TextBox 2"/>
        <xdr:cNvSpPr txBox="1">
          <a:spLocks noChangeArrowheads="1"/>
        </xdr:cNvSpPr>
      </xdr:nvSpPr>
      <xdr:spPr>
        <a:xfrm>
          <a:off x="4857750" y="46110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87"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88"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89"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90"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91"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188</xdr:row>
      <xdr:rowOff>0</xdr:rowOff>
    </xdr:from>
    <xdr:ext cx="190500" cy="333375"/>
    <xdr:sp fLocksText="0">
      <xdr:nvSpPr>
        <xdr:cNvPr id="1092" name="TextBox 2"/>
        <xdr:cNvSpPr txBox="1">
          <a:spLocks noChangeArrowheads="1"/>
        </xdr:cNvSpPr>
      </xdr:nvSpPr>
      <xdr:spPr>
        <a:xfrm>
          <a:off x="4857750" y="46110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3"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4"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5"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6"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7"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098"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099"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00"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01"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02"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03"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04"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05"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06"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07"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08"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09"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61950"/>
    <xdr:sp fLocksText="0">
      <xdr:nvSpPr>
        <xdr:cNvPr id="1110" name="TextBox 2"/>
        <xdr:cNvSpPr txBox="1">
          <a:spLocks noChangeArrowheads="1"/>
        </xdr:cNvSpPr>
      </xdr:nvSpPr>
      <xdr:spPr>
        <a:xfrm>
          <a:off x="4857750" y="41290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1"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2"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3"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4"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5"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169</xdr:row>
      <xdr:rowOff>0</xdr:rowOff>
    </xdr:from>
    <xdr:ext cx="190500" cy="333375"/>
    <xdr:sp fLocksText="0">
      <xdr:nvSpPr>
        <xdr:cNvPr id="1116" name="TextBox 2"/>
        <xdr:cNvSpPr txBox="1">
          <a:spLocks noChangeArrowheads="1"/>
        </xdr:cNvSpPr>
      </xdr:nvSpPr>
      <xdr:spPr>
        <a:xfrm>
          <a:off x="4857750" y="41290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17"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18"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19"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20"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21"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22"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3"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4"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5"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6"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7"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28"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29"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30"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31"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32"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33"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61950"/>
    <xdr:sp fLocksText="0">
      <xdr:nvSpPr>
        <xdr:cNvPr id="1134" name="TextBox 2"/>
        <xdr:cNvSpPr txBox="1">
          <a:spLocks noChangeArrowheads="1"/>
        </xdr:cNvSpPr>
      </xdr:nvSpPr>
      <xdr:spPr>
        <a:xfrm>
          <a:off x="4857750" y="563975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35"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36"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37"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38"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39"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228</xdr:row>
      <xdr:rowOff>0</xdr:rowOff>
    </xdr:from>
    <xdr:ext cx="190500" cy="333375"/>
    <xdr:sp fLocksText="0">
      <xdr:nvSpPr>
        <xdr:cNvPr id="1140" name="TextBox 2"/>
        <xdr:cNvSpPr txBox="1">
          <a:spLocks noChangeArrowheads="1"/>
        </xdr:cNvSpPr>
      </xdr:nvSpPr>
      <xdr:spPr>
        <a:xfrm>
          <a:off x="4857750" y="563975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1"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2"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3"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4"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5"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71500"/>
    <xdr:sp fLocksText="0">
      <xdr:nvSpPr>
        <xdr:cNvPr id="1146" name="TextBox 2"/>
        <xdr:cNvSpPr txBox="1">
          <a:spLocks noChangeArrowheads="1"/>
        </xdr:cNvSpPr>
      </xdr:nvSpPr>
      <xdr:spPr>
        <a:xfrm>
          <a:off x="4857750" y="5723572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47"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48"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49"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50"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51"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232</xdr:row>
      <xdr:rowOff>0</xdr:rowOff>
    </xdr:from>
    <xdr:ext cx="190500" cy="542925"/>
    <xdr:sp fLocksText="0">
      <xdr:nvSpPr>
        <xdr:cNvPr id="1152" name="TextBox 2"/>
        <xdr:cNvSpPr txBox="1">
          <a:spLocks noChangeArrowheads="1"/>
        </xdr:cNvSpPr>
      </xdr:nvSpPr>
      <xdr:spPr>
        <a:xfrm>
          <a:off x="4857750" y="5723572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3"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4"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5"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6"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7"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58"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59"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60"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61"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62"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63"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64"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65"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66"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67"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68"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69"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61950"/>
    <xdr:sp fLocksText="0">
      <xdr:nvSpPr>
        <xdr:cNvPr id="1170" name="TextBox 2"/>
        <xdr:cNvSpPr txBox="1">
          <a:spLocks noChangeArrowheads="1"/>
        </xdr:cNvSpPr>
      </xdr:nvSpPr>
      <xdr:spPr>
        <a:xfrm>
          <a:off x="4857750" y="614267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1"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2"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3"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4"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5"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251</xdr:row>
      <xdr:rowOff>0</xdr:rowOff>
    </xdr:from>
    <xdr:ext cx="190500" cy="333375"/>
    <xdr:sp fLocksText="0">
      <xdr:nvSpPr>
        <xdr:cNvPr id="1176" name="TextBox 2"/>
        <xdr:cNvSpPr txBox="1">
          <a:spLocks noChangeArrowheads="1"/>
        </xdr:cNvSpPr>
      </xdr:nvSpPr>
      <xdr:spPr>
        <a:xfrm>
          <a:off x="4857750" y="614267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77"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78"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79"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80"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81"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182"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3"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4"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5"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6"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7"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88"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89"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90"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91"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92"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93"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95250"/>
    <xdr:sp fLocksText="0">
      <xdr:nvSpPr>
        <xdr:cNvPr id="1194" name="TextBox 2"/>
        <xdr:cNvSpPr txBox="1">
          <a:spLocks noChangeArrowheads="1"/>
        </xdr:cNvSpPr>
      </xdr:nvSpPr>
      <xdr:spPr>
        <a:xfrm>
          <a:off x="4857750" y="635222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95"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96"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97"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98"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199"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00"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1"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2"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3"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4"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5"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76200"/>
    <xdr:sp fLocksText="0">
      <xdr:nvSpPr>
        <xdr:cNvPr id="1206" name="TextBox 2"/>
        <xdr:cNvSpPr txBox="1">
          <a:spLocks noChangeArrowheads="1"/>
        </xdr:cNvSpPr>
      </xdr:nvSpPr>
      <xdr:spPr>
        <a:xfrm>
          <a:off x="4857750" y="635222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07"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08"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09"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10"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11"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209550" cy="57150"/>
    <xdr:sp fLocksText="0">
      <xdr:nvSpPr>
        <xdr:cNvPr id="1212" name="TextBox 2"/>
        <xdr:cNvSpPr txBox="1">
          <a:spLocks noChangeArrowheads="1"/>
        </xdr:cNvSpPr>
      </xdr:nvSpPr>
      <xdr:spPr>
        <a:xfrm>
          <a:off x="4857750" y="635222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3"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4"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5"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6"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7"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61950"/>
    <xdr:sp fLocksText="0">
      <xdr:nvSpPr>
        <xdr:cNvPr id="1218" name="TextBox 2"/>
        <xdr:cNvSpPr txBox="1">
          <a:spLocks noChangeArrowheads="1"/>
        </xdr:cNvSpPr>
      </xdr:nvSpPr>
      <xdr:spPr>
        <a:xfrm>
          <a:off x="4857750" y="63522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19"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20"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21"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22"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23"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261</xdr:row>
      <xdr:rowOff>0</xdr:rowOff>
    </xdr:from>
    <xdr:ext cx="190500" cy="333375"/>
    <xdr:sp fLocksText="0">
      <xdr:nvSpPr>
        <xdr:cNvPr id="1224" name="TextBox 2"/>
        <xdr:cNvSpPr txBox="1">
          <a:spLocks noChangeArrowheads="1"/>
        </xdr:cNvSpPr>
      </xdr:nvSpPr>
      <xdr:spPr>
        <a:xfrm>
          <a:off x="4857750" y="63522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25"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26"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27"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28"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29"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81050"/>
    <xdr:sp fLocksText="0">
      <xdr:nvSpPr>
        <xdr:cNvPr id="1230" name="TextBox 2"/>
        <xdr:cNvSpPr txBox="1">
          <a:spLocks noChangeArrowheads="1"/>
        </xdr:cNvSpPr>
      </xdr:nvSpPr>
      <xdr:spPr>
        <a:xfrm>
          <a:off x="4857750" y="55559325"/>
          <a:ext cx="1905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1"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2"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3"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4"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5"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224</xdr:row>
      <xdr:rowOff>0</xdr:rowOff>
    </xdr:from>
    <xdr:ext cx="190500" cy="752475"/>
    <xdr:sp fLocksText="0">
      <xdr:nvSpPr>
        <xdr:cNvPr id="1236" name="TextBox 2"/>
        <xdr:cNvSpPr txBox="1">
          <a:spLocks noChangeArrowheads="1"/>
        </xdr:cNvSpPr>
      </xdr:nvSpPr>
      <xdr:spPr>
        <a:xfrm>
          <a:off x="4857750" y="55559325"/>
          <a:ext cx="1905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37"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38"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39"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40"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41"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42"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3"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4"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5"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6"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7"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48"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49"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50"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51"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52"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53"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61950"/>
    <xdr:sp fLocksText="0">
      <xdr:nvSpPr>
        <xdr:cNvPr id="1254" name="TextBox 2"/>
        <xdr:cNvSpPr txBox="1">
          <a:spLocks noChangeArrowheads="1"/>
        </xdr:cNvSpPr>
      </xdr:nvSpPr>
      <xdr:spPr>
        <a:xfrm>
          <a:off x="4857750" y="624744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55"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56"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57"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58"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59"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256</xdr:row>
      <xdr:rowOff>0</xdr:rowOff>
    </xdr:from>
    <xdr:ext cx="190500" cy="333375"/>
    <xdr:sp fLocksText="0">
      <xdr:nvSpPr>
        <xdr:cNvPr id="1260" name="TextBox 2"/>
        <xdr:cNvSpPr txBox="1">
          <a:spLocks noChangeArrowheads="1"/>
        </xdr:cNvSpPr>
      </xdr:nvSpPr>
      <xdr:spPr>
        <a:xfrm>
          <a:off x="4857750" y="624744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1"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2"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3"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4"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5"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66"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67"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68"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69"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70"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71"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72"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3"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4"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5"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6"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7"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95250"/>
    <xdr:sp fLocksText="0">
      <xdr:nvSpPr>
        <xdr:cNvPr id="1278" name="TextBox 2"/>
        <xdr:cNvSpPr txBox="1">
          <a:spLocks noChangeArrowheads="1"/>
        </xdr:cNvSpPr>
      </xdr:nvSpPr>
      <xdr:spPr>
        <a:xfrm>
          <a:off x="4857750" y="53254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79"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80"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81"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82"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83"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84"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85"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86"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87"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88"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89"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76200"/>
    <xdr:sp fLocksText="0">
      <xdr:nvSpPr>
        <xdr:cNvPr id="1290" name="TextBox 2"/>
        <xdr:cNvSpPr txBox="1">
          <a:spLocks noChangeArrowheads="1"/>
        </xdr:cNvSpPr>
      </xdr:nvSpPr>
      <xdr:spPr>
        <a:xfrm>
          <a:off x="4857750" y="53254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1"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2"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3"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4"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5"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209550" cy="57150"/>
    <xdr:sp fLocksText="0">
      <xdr:nvSpPr>
        <xdr:cNvPr id="1296" name="TextBox 2"/>
        <xdr:cNvSpPr txBox="1">
          <a:spLocks noChangeArrowheads="1"/>
        </xdr:cNvSpPr>
      </xdr:nvSpPr>
      <xdr:spPr>
        <a:xfrm>
          <a:off x="4857750" y="53254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297"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298"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299"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0"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1"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2"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3"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4"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5"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6"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7"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215</xdr:row>
      <xdr:rowOff>0</xdr:rowOff>
    </xdr:from>
    <xdr:ext cx="190500" cy="1466850"/>
    <xdr:sp fLocksText="0">
      <xdr:nvSpPr>
        <xdr:cNvPr id="1308" name="TextBox 2"/>
        <xdr:cNvSpPr txBox="1">
          <a:spLocks noChangeArrowheads="1"/>
        </xdr:cNvSpPr>
      </xdr:nvSpPr>
      <xdr:spPr>
        <a:xfrm>
          <a:off x="4857750" y="532542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09"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10"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11"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12"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13"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14"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15"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16"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17"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18"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19"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20"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1"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2"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3"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4"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5"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95250"/>
    <xdr:sp fLocksText="0">
      <xdr:nvSpPr>
        <xdr:cNvPr id="1326" name="TextBox 2"/>
        <xdr:cNvSpPr txBox="1">
          <a:spLocks noChangeArrowheads="1"/>
        </xdr:cNvSpPr>
      </xdr:nvSpPr>
      <xdr:spPr>
        <a:xfrm>
          <a:off x="4857750" y="980503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27"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28"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29"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30"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31"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32"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3"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4"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5"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6"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7"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76200"/>
    <xdr:sp fLocksText="0">
      <xdr:nvSpPr>
        <xdr:cNvPr id="1338" name="TextBox 2"/>
        <xdr:cNvSpPr txBox="1">
          <a:spLocks noChangeArrowheads="1"/>
        </xdr:cNvSpPr>
      </xdr:nvSpPr>
      <xdr:spPr>
        <a:xfrm>
          <a:off x="4857750" y="980503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39"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40"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41"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42"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43"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209550" cy="57150"/>
    <xdr:sp fLocksText="0">
      <xdr:nvSpPr>
        <xdr:cNvPr id="1344" name="TextBox 2"/>
        <xdr:cNvSpPr txBox="1">
          <a:spLocks noChangeArrowheads="1"/>
        </xdr:cNvSpPr>
      </xdr:nvSpPr>
      <xdr:spPr>
        <a:xfrm>
          <a:off x="4857750" y="980503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45"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46"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47"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48"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49"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350"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1"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2"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3"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4"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5"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356"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57"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58"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59"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60"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61"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61950"/>
    <xdr:sp fLocksText="0">
      <xdr:nvSpPr>
        <xdr:cNvPr id="1362" name="TextBox 2"/>
        <xdr:cNvSpPr txBox="1">
          <a:spLocks noChangeArrowheads="1"/>
        </xdr:cNvSpPr>
      </xdr:nvSpPr>
      <xdr:spPr>
        <a:xfrm>
          <a:off x="4857750" y="959548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3"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4"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5"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6"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7"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399</xdr:row>
      <xdr:rowOff>0</xdr:rowOff>
    </xdr:from>
    <xdr:ext cx="190500" cy="333375"/>
    <xdr:sp fLocksText="0">
      <xdr:nvSpPr>
        <xdr:cNvPr id="1368" name="TextBox 2"/>
        <xdr:cNvSpPr txBox="1">
          <a:spLocks noChangeArrowheads="1"/>
        </xdr:cNvSpPr>
      </xdr:nvSpPr>
      <xdr:spPr>
        <a:xfrm>
          <a:off x="4857750" y="959548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69"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70"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71"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72"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73"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74"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75"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76"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77"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78"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79"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80"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1"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2"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3"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4"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5"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386"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87"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88"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89"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90"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91"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392"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3"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4"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5"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6"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7"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398"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399"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00"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01"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02"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03"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04"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05"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06"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07"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08"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09"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61950"/>
    <xdr:sp fLocksText="0">
      <xdr:nvSpPr>
        <xdr:cNvPr id="1410" name="TextBox 2"/>
        <xdr:cNvSpPr txBox="1">
          <a:spLocks noChangeArrowheads="1"/>
        </xdr:cNvSpPr>
      </xdr:nvSpPr>
      <xdr:spPr>
        <a:xfrm>
          <a:off x="4857750" y="96793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1"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2"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3"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4"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5"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403</xdr:row>
      <xdr:rowOff>0</xdr:rowOff>
    </xdr:from>
    <xdr:ext cx="190500" cy="333375"/>
    <xdr:sp fLocksText="0">
      <xdr:nvSpPr>
        <xdr:cNvPr id="1416" name="TextBox 2"/>
        <xdr:cNvSpPr txBox="1">
          <a:spLocks noChangeArrowheads="1"/>
        </xdr:cNvSpPr>
      </xdr:nvSpPr>
      <xdr:spPr>
        <a:xfrm>
          <a:off x="4857750" y="96793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17"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18"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19"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20"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21"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22"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3"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4"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5"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6"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7"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28"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29"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30"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31"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32"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33"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61950"/>
    <xdr:sp fLocksText="0">
      <xdr:nvSpPr>
        <xdr:cNvPr id="1434" name="TextBox 2"/>
        <xdr:cNvSpPr txBox="1">
          <a:spLocks noChangeArrowheads="1"/>
        </xdr:cNvSpPr>
      </xdr:nvSpPr>
      <xdr:spPr>
        <a:xfrm>
          <a:off x="4857750" y="983742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35"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36"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37"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38"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39"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410</xdr:row>
      <xdr:rowOff>0</xdr:rowOff>
    </xdr:from>
    <xdr:ext cx="190500" cy="333375"/>
    <xdr:sp fLocksText="0">
      <xdr:nvSpPr>
        <xdr:cNvPr id="1440" name="TextBox 2"/>
        <xdr:cNvSpPr txBox="1">
          <a:spLocks noChangeArrowheads="1"/>
        </xdr:cNvSpPr>
      </xdr:nvSpPr>
      <xdr:spPr>
        <a:xfrm>
          <a:off x="4857750" y="983742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1"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2"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3"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4"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5"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46"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47"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48"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49"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50"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51"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52"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3"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4"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5"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6"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7"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90500"/>
    <xdr:sp fLocksText="0">
      <xdr:nvSpPr>
        <xdr:cNvPr id="1458" name="TextBox 2"/>
        <xdr:cNvSpPr txBox="1">
          <a:spLocks noChangeArrowheads="1"/>
        </xdr:cNvSpPr>
      </xdr:nvSpPr>
      <xdr:spPr>
        <a:xfrm>
          <a:off x="4857750" y="120272175"/>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59"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60"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61"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62"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63"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64"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65"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66"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67"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68"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69"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52400"/>
    <xdr:sp fLocksText="0">
      <xdr:nvSpPr>
        <xdr:cNvPr id="1470" name="TextBox 2"/>
        <xdr:cNvSpPr txBox="1">
          <a:spLocks noChangeArrowheads="1"/>
        </xdr:cNvSpPr>
      </xdr:nvSpPr>
      <xdr:spPr>
        <a:xfrm>
          <a:off x="4857750" y="120272175"/>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1"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2"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3"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4"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5"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209550" cy="114300"/>
    <xdr:sp fLocksText="0">
      <xdr:nvSpPr>
        <xdr:cNvPr id="1476" name="TextBox 2"/>
        <xdr:cNvSpPr txBox="1">
          <a:spLocks noChangeArrowheads="1"/>
        </xdr:cNvSpPr>
      </xdr:nvSpPr>
      <xdr:spPr>
        <a:xfrm>
          <a:off x="4857750" y="12027217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77"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78"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79"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80"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81"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482"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3"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4"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5"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6"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7"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488"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89"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90"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91"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92"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93"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61950"/>
    <xdr:sp fLocksText="0">
      <xdr:nvSpPr>
        <xdr:cNvPr id="1494" name="TextBox 2"/>
        <xdr:cNvSpPr txBox="1">
          <a:spLocks noChangeArrowheads="1"/>
        </xdr:cNvSpPr>
      </xdr:nvSpPr>
      <xdr:spPr>
        <a:xfrm>
          <a:off x="4857750" y="118900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495"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496"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497"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498"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499"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501</xdr:row>
      <xdr:rowOff>0</xdr:rowOff>
    </xdr:from>
    <xdr:ext cx="190500" cy="333375"/>
    <xdr:sp fLocksText="0">
      <xdr:nvSpPr>
        <xdr:cNvPr id="1500" name="TextBox 2"/>
        <xdr:cNvSpPr txBox="1">
          <a:spLocks noChangeArrowheads="1"/>
        </xdr:cNvSpPr>
      </xdr:nvSpPr>
      <xdr:spPr>
        <a:xfrm>
          <a:off x="4857750" y="118900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1"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2"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3"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4"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5"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06"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07"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08"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09"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10"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11"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12"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3"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4"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5"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6"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7"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61950"/>
    <xdr:sp fLocksText="0">
      <xdr:nvSpPr>
        <xdr:cNvPr id="1518" name="TextBox 2"/>
        <xdr:cNvSpPr txBox="1">
          <a:spLocks noChangeArrowheads="1"/>
        </xdr:cNvSpPr>
      </xdr:nvSpPr>
      <xdr:spPr>
        <a:xfrm>
          <a:off x="4857750" y="1080611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19"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20"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21"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22"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23"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452</xdr:row>
      <xdr:rowOff>0</xdr:rowOff>
    </xdr:from>
    <xdr:ext cx="190500" cy="333375"/>
    <xdr:sp fLocksText="0">
      <xdr:nvSpPr>
        <xdr:cNvPr id="1524" name="TextBox 2"/>
        <xdr:cNvSpPr txBox="1">
          <a:spLocks noChangeArrowheads="1"/>
        </xdr:cNvSpPr>
      </xdr:nvSpPr>
      <xdr:spPr>
        <a:xfrm>
          <a:off x="4857750" y="1080611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25"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26"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27"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28"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29"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30"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1"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2"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3"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4"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5"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36"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37"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38"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39"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40"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41"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542"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3"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4"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5"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6"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7"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548"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49"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50"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51"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52"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53"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54"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55"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56"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57"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58"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59"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60"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1"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2"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3"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4"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5"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95250"/>
    <xdr:sp fLocksText="0">
      <xdr:nvSpPr>
        <xdr:cNvPr id="1566" name="TextBox 2"/>
        <xdr:cNvSpPr txBox="1">
          <a:spLocks noChangeArrowheads="1"/>
        </xdr:cNvSpPr>
      </xdr:nvSpPr>
      <xdr:spPr>
        <a:xfrm>
          <a:off x="4857750" y="1173194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67"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68"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69"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70"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71"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72"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3"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4"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5"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6"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7"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76200"/>
    <xdr:sp fLocksText="0">
      <xdr:nvSpPr>
        <xdr:cNvPr id="1578" name="TextBox 2"/>
        <xdr:cNvSpPr txBox="1">
          <a:spLocks noChangeArrowheads="1"/>
        </xdr:cNvSpPr>
      </xdr:nvSpPr>
      <xdr:spPr>
        <a:xfrm>
          <a:off x="4857750" y="1173194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79"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80"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81"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82"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83"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209550" cy="57150"/>
    <xdr:sp fLocksText="0">
      <xdr:nvSpPr>
        <xdr:cNvPr id="1584" name="TextBox 2"/>
        <xdr:cNvSpPr txBox="1">
          <a:spLocks noChangeArrowheads="1"/>
        </xdr:cNvSpPr>
      </xdr:nvSpPr>
      <xdr:spPr>
        <a:xfrm>
          <a:off x="4857750" y="1173194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85"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86"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87"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88"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89"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61950"/>
    <xdr:sp fLocksText="0">
      <xdr:nvSpPr>
        <xdr:cNvPr id="1590" name="TextBox 2"/>
        <xdr:cNvSpPr txBox="1">
          <a:spLocks noChangeArrowheads="1"/>
        </xdr:cNvSpPr>
      </xdr:nvSpPr>
      <xdr:spPr>
        <a:xfrm>
          <a:off x="4857750" y="117319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1"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2"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3"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4"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5"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494</xdr:row>
      <xdr:rowOff>0</xdr:rowOff>
    </xdr:from>
    <xdr:ext cx="190500" cy="333375"/>
    <xdr:sp fLocksText="0">
      <xdr:nvSpPr>
        <xdr:cNvPr id="1596" name="TextBox 2"/>
        <xdr:cNvSpPr txBox="1">
          <a:spLocks noChangeArrowheads="1"/>
        </xdr:cNvSpPr>
      </xdr:nvSpPr>
      <xdr:spPr>
        <a:xfrm>
          <a:off x="4857750" y="117319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597"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598"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599"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600"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601"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61950"/>
    <xdr:sp fLocksText="0">
      <xdr:nvSpPr>
        <xdr:cNvPr id="1602" name="TextBox 2"/>
        <xdr:cNvSpPr txBox="1">
          <a:spLocks noChangeArrowheads="1"/>
        </xdr:cNvSpPr>
      </xdr:nvSpPr>
      <xdr:spPr>
        <a:xfrm>
          <a:off x="4857750" y="112366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3"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4"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5"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6"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7"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472</xdr:row>
      <xdr:rowOff>0</xdr:rowOff>
    </xdr:from>
    <xdr:ext cx="190500" cy="333375"/>
    <xdr:sp fLocksText="0">
      <xdr:nvSpPr>
        <xdr:cNvPr id="1608" name="TextBox 2"/>
        <xdr:cNvSpPr txBox="1">
          <a:spLocks noChangeArrowheads="1"/>
        </xdr:cNvSpPr>
      </xdr:nvSpPr>
      <xdr:spPr>
        <a:xfrm>
          <a:off x="4857750" y="112366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09"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10"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11"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12"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13"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14"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15"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16"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17"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18"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19"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20"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1"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2"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3"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4"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5"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61950"/>
    <xdr:sp fLocksText="0">
      <xdr:nvSpPr>
        <xdr:cNvPr id="1626" name="TextBox 2"/>
        <xdr:cNvSpPr txBox="1">
          <a:spLocks noChangeArrowheads="1"/>
        </xdr:cNvSpPr>
      </xdr:nvSpPr>
      <xdr:spPr>
        <a:xfrm>
          <a:off x="4857750" y="1093184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27"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28"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29"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30"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31"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458</xdr:row>
      <xdr:rowOff>0</xdr:rowOff>
    </xdr:from>
    <xdr:ext cx="190500" cy="333375"/>
    <xdr:sp fLocksText="0">
      <xdr:nvSpPr>
        <xdr:cNvPr id="1632" name="TextBox 2"/>
        <xdr:cNvSpPr txBox="1">
          <a:spLocks noChangeArrowheads="1"/>
        </xdr:cNvSpPr>
      </xdr:nvSpPr>
      <xdr:spPr>
        <a:xfrm>
          <a:off x="4857750" y="1093184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3"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4"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5"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6"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7"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38"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39"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40"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41"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42"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43"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44"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45"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46"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47"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48"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49"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61950"/>
    <xdr:sp fLocksText="0">
      <xdr:nvSpPr>
        <xdr:cNvPr id="1650" name="TextBox 2"/>
        <xdr:cNvSpPr txBox="1">
          <a:spLocks noChangeArrowheads="1"/>
        </xdr:cNvSpPr>
      </xdr:nvSpPr>
      <xdr:spPr>
        <a:xfrm>
          <a:off x="4857750" y="1159478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1"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2"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3"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4"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5"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488</xdr:row>
      <xdr:rowOff>0</xdr:rowOff>
    </xdr:from>
    <xdr:ext cx="190500" cy="333375"/>
    <xdr:sp fLocksText="0">
      <xdr:nvSpPr>
        <xdr:cNvPr id="1656" name="TextBox 2"/>
        <xdr:cNvSpPr txBox="1">
          <a:spLocks noChangeArrowheads="1"/>
        </xdr:cNvSpPr>
      </xdr:nvSpPr>
      <xdr:spPr>
        <a:xfrm>
          <a:off x="4857750" y="1159478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57"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58"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59"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60"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61"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61950"/>
    <xdr:sp fLocksText="0">
      <xdr:nvSpPr>
        <xdr:cNvPr id="1662" name="TextBox 2"/>
        <xdr:cNvSpPr txBox="1">
          <a:spLocks noChangeArrowheads="1"/>
        </xdr:cNvSpPr>
      </xdr:nvSpPr>
      <xdr:spPr>
        <a:xfrm>
          <a:off x="4857750" y="1195292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3"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4"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5"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6"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7"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504</xdr:row>
      <xdr:rowOff>0</xdr:rowOff>
    </xdr:from>
    <xdr:ext cx="190500" cy="333375"/>
    <xdr:sp fLocksText="0">
      <xdr:nvSpPr>
        <xdr:cNvPr id="1668" name="TextBox 2"/>
        <xdr:cNvSpPr txBox="1">
          <a:spLocks noChangeArrowheads="1"/>
        </xdr:cNvSpPr>
      </xdr:nvSpPr>
      <xdr:spPr>
        <a:xfrm>
          <a:off x="4857750" y="1195292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69"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70"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71"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72"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73"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71500"/>
    <xdr:sp fLocksText="0">
      <xdr:nvSpPr>
        <xdr:cNvPr id="1674" name="TextBox 2"/>
        <xdr:cNvSpPr txBox="1">
          <a:spLocks noChangeArrowheads="1"/>
        </xdr:cNvSpPr>
      </xdr:nvSpPr>
      <xdr:spPr>
        <a:xfrm>
          <a:off x="4857750" y="120272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75"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76"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77"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78"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79"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507</xdr:row>
      <xdr:rowOff>0</xdr:rowOff>
    </xdr:from>
    <xdr:ext cx="190500" cy="542925"/>
    <xdr:sp fLocksText="0">
      <xdr:nvSpPr>
        <xdr:cNvPr id="1680" name="TextBox 2"/>
        <xdr:cNvSpPr txBox="1">
          <a:spLocks noChangeArrowheads="1"/>
        </xdr:cNvSpPr>
      </xdr:nvSpPr>
      <xdr:spPr>
        <a:xfrm>
          <a:off x="4857750" y="120272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1"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2"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3"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4"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5"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686"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87"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88"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89"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90"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91"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92"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3"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4"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5"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6"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7"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95250"/>
    <xdr:sp fLocksText="0">
      <xdr:nvSpPr>
        <xdr:cNvPr id="1698" name="TextBox 2"/>
        <xdr:cNvSpPr txBox="1">
          <a:spLocks noChangeArrowheads="1"/>
        </xdr:cNvSpPr>
      </xdr:nvSpPr>
      <xdr:spPr>
        <a:xfrm>
          <a:off x="4857750" y="1237392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699"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00"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01"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02"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03"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04"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05"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06"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07"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08"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09"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76200"/>
    <xdr:sp fLocksText="0">
      <xdr:nvSpPr>
        <xdr:cNvPr id="1710" name="TextBox 2"/>
        <xdr:cNvSpPr txBox="1">
          <a:spLocks noChangeArrowheads="1"/>
        </xdr:cNvSpPr>
      </xdr:nvSpPr>
      <xdr:spPr>
        <a:xfrm>
          <a:off x="4857750" y="1237392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1"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2"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3"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4"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5"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209550" cy="57150"/>
    <xdr:sp fLocksText="0">
      <xdr:nvSpPr>
        <xdr:cNvPr id="1716" name="TextBox 2"/>
        <xdr:cNvSpPr txBox="1">
          <a:spLocks noChangeArrowheads="1"/>
        </xdr:cNvSpPr>
      </xdr:nvSpPr>
      <xdr:spPr>
        <a:xfrm>
          <a:off x="4857750" y="1237392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17"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18"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19"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20"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21"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22"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3"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4"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5"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6"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7"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28"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29"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30"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31"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32"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33"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61950"/>
    <xdr:sp fLocksText="0">
      <xdr:nvSpPr>
        <xdr:cNvPr id="1734" name="TextBox 2"/>
        <xdr:cNvSpPr txBox="1">
          <a:spLocks noChangeArrowheads="1"/>
        </xdr:cNvSpPr>
      </xdr:nvSpPr>
      <xdr:spPr>
        <a:xfrm>
          <a:off x="4857750" y="123739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35"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36"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37"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38"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39"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522</xdr:row>
      <xdr:rowOff>0</xdr:rowOff>
    </xdr:from>
    <xdr:ext cx="190500" cy="333375"/>
    <xdr:sp fLocksText="0">
      <xdr:nvSpPr>
        <xdr:cNvPr id="1740" name="TextBox 2"/>
        <xdr:cNvSpPr txBox="1">
          <a:spLocks noChangeArrowheads="1"/>
        </xdr:cNvSpPr>
      </xdr:nvSpPr>
      <xdr:spPr>
        <a:xfrm>
          <a:off x="4857750" y="123739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1"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2"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3"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4"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5"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46"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47"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48"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49"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50"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51"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52"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3"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4"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5"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6"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7"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95250"/>
    <xdr:sp fLocksText="0">
      <xdr:nvSpPr>
        <xdr:cNvPr id="1758" name="TextBox 2"/>
        <xdr:cNvSpPr txBox="1">
          <a:spLocks noChangeArrowheads="1"/>
        </xdr:cNvSpPr>
      </xdr:nvSpPr>
      <xdr:spPr>
        <a:xfrm>
          <a:off x="4857750" y="978408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59"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60"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61"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62"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63"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64"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65"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66"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67"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68"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69"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76200"/>
    <xdr:sp fLocksText="0">
      <xdr:nvSpPr>
        <xdr:cNvPr id="1770" name="TextBox 2"/>
        <xdr:cNvSpPr txBox="1">
          <a:spLocks noChangeArrowheads="1"/>
        </xdr:cNvSpPr>
      </xdr:nvSpPr>
      <xdr:spPr>
        <a:xfrm>
          <a:off x="4857750" y="978408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1"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2"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3"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4"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5"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209550" cy="57150"/>
    <xdr:sp fLocksText="0">
      <xdr:nvSpPr>
        <xdr:cNvPr id="1776" name="TextBox 2"/>
        <xdr:cNvSpPr txBox="1">
          <a:spLocks noChangeArrowheads="1"/>
        </xdr:cNvSpPr>
      </xdr:nvSpPr>
      <xdr:spPr>
        <a:xfrm>
          <a:off x="4857750" y="978408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77"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78"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79"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80"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81"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61950"/>
    <xdr:sp fLocksText="0">
      <xdr:nvSpPr>
        <xdr:cNvPr id="1782" name="TextBox 2"/>
        <xdr:cNvSpPr txBox="1">
          <a:spLocks noChangeArrowheads="1"/>
        </xdr:cNvSpPr>
      </xdr:nvSpPr>
      <xdr:spPr>
        <a:xfrm>
          <a:off x="4857750" y="978408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3"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4"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5"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6"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7"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408</xdr:row>
      <xdr:rowOff>0</xdr:rowOff>
    </xdr:from>
    <xdr:ext cx="190500" cy="333375"/>
    <xdr:sp fLocksText="0">
      <xdr:nvSpPr>
        <xdr:cNvPr id="1788" name="TextBox 2"/>
        <xdr:cNvSpPr txBox="1">
          <a:spLocks noChangeArrowheads="1"/>
        </xdr:cNvSpPr>
      </xdr:nvSpPr>
      <xdr:spPr>
        <a:xfrm>
          <a:off x="4857750" y="978408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89"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90"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91"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92"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93"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61950"/>
    <xdr:sp fLocksText="0">
      <xdr:nvSpPr>
        <xdr:cNvPr id="1794" name="TextBox 2"/>
        <xdr:cNvSpPr txBox="1">
          <a:spLocks noChangeArrowheads="1"/>
        </xdr:cNvSpPr>
      </xdr:nvSpPr>
      <xdr:spPr>
        <a:xfrm>
          <a:off x="4857750" y="957453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795"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796"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797"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798"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799"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398</xdr:row>
      <xdr:rowOff>0</xdr:rowOff>
    </xdr:from>
    <xdr:ext cx="190500" cy="333375"/>
    <xdr:sp fLocksText="0">
      <xdr:nvSpPr>
        <xdr:cNvPr id="1800" name="TextBox 2"/>
        <xdr:cNvSpPr txBox="1">
          <a:spLocks noChangeArrowheads="1"/>
        </xdr:cNvSpPr>
      </xdr:nvSpPr>
      <xdr:spPr>
        <a:xfrm>
          <a:off x="4857750" y="957453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1"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2"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3"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4"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5"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06"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07"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08"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09"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10"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11"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12"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3"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4"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5"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6"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7"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61950"/>
    <xdr:sp fLocksText="0">
      <xdr:nvSpPr>
        <xdr:cNvPr id="1818" name="TextBox 2"/>
        <xdr:cNvSpPr txBox="1">
          <a:spLocks noChangeArrowheads="1"/>
        </xdr:cNvSpPr>
      </xdr:nvSpPr>
      <xdr:spPr>
        <a:xfrm>
          <a:off x="4857750" y="955357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19"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20"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21"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22"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23"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397</xdr:row>
      <xdr:rowOff>0</xdr:rowOff>
    </xdr:from>
    <xdr:ext cx="190500" cy="333375"/>
    <xdr:sp fLocksText="0">
      <xdr:nvSpPr>
        <xdr:cNvPr id="1824" name="TextBox 2"/>
        <xdr:cNvSpPr txBox="1">
          <a:spLocks noChangeArrowheads="1"/>
        </xdr:cNvSpPr>
      </xdr:nvSpPr>
      <xdr:spPr>
        <a:xfrm>
          <a:off x="4857750" y="955357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25"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26"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27"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28"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29"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30"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1"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2"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3"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4"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5"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36"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37"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38"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39"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40"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41"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61950"/>
    <xdr:sp fLocksText="0">
      <xdr:nvSpPr>
        <xdr:cNvPr id="1842" name="TextBox 2"/>
        <xdr:cNvSpPr txBox="1">
          <a:spLocks noChangeArrowheads="1"/>
        </xdr:cNvSpPr>
      </xdr:nvSpPr>
      <xdr:spPr>
        <a:xfrm>
          <a:off x="4857750" y="965835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3"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4"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5"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6"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7"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402</xdr:row>
      <xdr:rowOff>0</xdr:rowOff>
    </xdr:from>
    <xdr:ext cx="190500" cy="333375"/>
    <xdr:sp fLocksText="0">
      <xdr:nvSpPr>
        <xdr:cNvPr id="1848" name="TextBox 2"/>
        <xdr:cNvSpPr txBox="1">
          <a:spLocks noChangeArrowheads="1"/>
        </xdr:cNvSpPr>
      </xdr:nvSpPr>
      <xdr:spPr>
        <a:xfrm>
          <a:off x="4857750" y="965835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49"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50"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51"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52"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53"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54"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55"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56"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57"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58"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59"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60"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1"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2"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3"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4"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5"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61950"/>
    <xdr:sp fLocksText="0">
      <xdr:nvSpPr>
        <xdr:cNvPr id="1866" name="TextBox 2"/>
        <xdr:cNvSpPr txBox="1">
          <a:spLocks noChangeArrowheads="1"/>
        </xdr:cNvSpPr>
      </xdr:nvSpPr>
      <xdr:spPr>
        <a:xfrm>
          <a:off x="4857750" y="980503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67"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68"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69"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70"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71"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409</xdr:row>
      <xdr:rowOff>0</xdr:rowOff>
    </xdr:from>
    <xdr:ext cx="190500" cy="333375"/>
    <xdr:sp fLocksText="0">
      <xdr:nvSpPr>
        <xdr:cNvPr id="1872" name="TextBox 2"/>
        <xdr:cNvSpPr txBox="1">
          <a:spLocks noChangeArrowheads="1"/>
        </xdr:cNvSpPr>
      </xdr:nvSpPr>
      <xdr:spPr>
        <a:xfrm>
          <a:off x="4857750" y="980503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3"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4"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5"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6"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7"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78"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79"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80"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81"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82"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83"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84"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85"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86"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87"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88"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89"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95250"/>
    <xdr:sp fLocksText="0">
      <xdr:nvSpPr>
        <xdr:cNvPr id="1890" name="TextBox 2"/>
        <xdr:cNvSpPr txBox="1">
          <a:spLocks noChangeArrowheads="1"/>
        </xdr:cNvSpPr>
      </xdr:nvSpPr>
      <xdr:spPr>
        <a:xfrm>
          <a:off x="4857750" y="11994832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1"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2"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3"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4"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5"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896"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97"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98"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899"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900"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901"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76200"/>
    <xdr:sp fLocksText="0">
      <xdr:nvSpPr>
        <xdr:cNvPr id="1902" name="TextBox 2"/>
        <xdr:cNvSpPr txBox="1">
          <a:spLocks noChangeArrowheads="1"/>
        </xdr:cNvSpPr>
      </xdr:nvSpPr>
      <xdr:spPr>
        <a:xfrm>
          <a:off x="4857750" y="11994832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3"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4"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5"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6"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7"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209550" cy="57150"/>
    <xdr:sp fLocksText="0">
      <xdr:nvSpPr>
        <xdr:cNvPr id="1908" name="TextBox 2"/>
        <xdr:cNvSpPr txBox="1">
          <a:spLocks noChangeArrowheads="1"/>
        </xdr:cNvSpPr>
      </xdr:nvSpPr>
      <xdr:spPr>
        <a:xfrm>
          <a:off x="4857750" y="11994832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09"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10"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11"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12"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13"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1914"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15"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16"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17"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18"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19"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1920"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1"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2"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3"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4"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5"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61950"/>
    <xdr:sp fLocksText="0">
      <xdr:nvSpPr>
        <xdr:cNvPr id="1926" name="TextBox 2"/>
        <xdr:cNvSpPr txBox="1">
          <a:spLocks noChangeArrowheads="1"/>
        </xdr:cNvSpPr>
      </xdr:nvSpPr>
      <xdr:spPr>
        <a:xfrm>
          <a:off x="4857750" y="11869102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27"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28"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29"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30"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31"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500</xdr:row>
      <xdr:rowOff>0</xdr:rowOff>
    </xdr:from>
    <xdr:ext cx="190500" cy="333375"/>
    <xdr:sp fLocksText="0">
      <xdr:nvSpPr>
        <xdr:cNvPr id="1932" name="TextBox 2"/>
        <xdr:cNvSpPr txBox="1">
          <a:spLocks noChangeArrowheads="1"/>
        </xdr:cNvSpPr>
      </xdr:nvSpPr>
      <xdr:spPr>
        <a:xfrm>
          <a:off x="4857750" y="11869102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3"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4"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5"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6"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7"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38"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39"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40"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41"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42"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43"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44"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45"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46"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47"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48"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49"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61950"/>
    <xdr:sp fLocksText="0">
      <xdr:nvSpPr>
        <xdr:cNvPr id="1950" name="TextBox 2"/>
        <xdr:cNvSpPr txBox="1">
          <a:spLocks noChangeArrowheads="1"/>
        </xdr:cNvSpPr>
      </xdr:nvSpPr>
      <xdr:spPr>
        <a:xfrm>
          <a:off x="4857750" y="1078515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1"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2"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3"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4"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5"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451</xdr:row>
      <xdr:rowOff>0</xdr:rowOff>
    </xdr:from>
    <xdr:ext cx="190500" cy="333375"/>
    <xdr:sp fLocksText="0">
      <xdr:nvSpPr>
        <xdr:cNvPr id="1956" name="TextBox 2"/>
        <xdr:cNvSpPr txBox="1">
          <a:spLocks noChangeArrowheads="1"/>
        </xdr:cNvSpPr>
      </xdr:nvSpPr>
      <xdr:spPr>
        <a:xfrm>
          <a:off x="4857750" y="1078515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57"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58"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59"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60"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61"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62"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3"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4"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5"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6"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7"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68"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69"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70"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71"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72"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73"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1974"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75"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76"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77"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78"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79"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1980"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1"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2"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3"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4"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5"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1986"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87"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88"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89"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90"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91"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92"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3"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4"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5"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6"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7"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95250"/>
    <xdr:sp fLocksText="0">
      <xdr:nvSpPr>
        <xdr:cNvPr id="1998" name="TextBox 2"/>
        <xdr:cNvSpPr txBox="1">
          <a:spLocks noChangeArrowheads="1"/>
        </xdr:cNvSpPr>
      </xdr:nvSpPr>
      <xdr:spPr>
        <a:xfrm>
          <a:off x="4857750" y="1171098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1999"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00"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01"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02"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03"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04"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05"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06"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07"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08"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09"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76200"/>
    <xdr:sp fLocksText="0">
      <xdr:nvSpPr>
        <xdr:cNvPr id="2010" name="TextBox 2"/>
        <xdr:cNvSpPr txBox="1">
          <a:spLocks noChangeArrowheads="1"/>
        </xdr:cNvSpPr>
      </xdr:nvSpPr>
      <xdr:spPr>
        <a:xfrm>
          <a:off x="4857750" y="1171098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1"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2"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3"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4"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5"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209550" cy="57150"/>
    <xdr:sp fLocksText="0">
      <xdr:nvSpPr>
        <xdr:cNvPr id="2016" name="TextBox 2"/>
        <xdr:cNvSpPr txBox="1">
          <a:spLocks noChangeArrowheads="1"/>
        </xdr:cNvSpPr>
      </xdr:nvSpPr>
      <xdr:spPr>
        <a:xfrm>
          <a:off x="4857750" y="1171098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17"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18"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19"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20"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21"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61950"/>
    <xdr:sp fLocksText="0">
      <xdr:nvSpPr>
        <xdr:cNvPr id="2022" name="TextBox 2"/>
        <xdr:cNvSpPr txBox="1">
          <a:spLocks noChangeArrowheads="1"/>
        </xdr:cNvSpPr>
      </xdr:nvSpPr>
      <xdr:spPr>
        <a:xfrm>
          <a:off x="4857750" y="117109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3"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4"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5"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6"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7"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493</xdr:row>
      <xdr:rowOff>0</xdr:rowOff>
    </xdr:from>
    <xdr:ext cx="190500" cy="333375"/>
    <xdr:sp fLocksText="0">
      <xdr:nvSpPr>
        <xdr:cNvPr id="2028" name="TextBox 2"/>
        <xdr:cNvSpPr txBox="1">
          <a:spLocks noChangeArrowheads="1"/>
        </xdr:cNvSpPr>
      </xdr:nvSpPr>
      <xdr:spPr>
        <a:xfrm>
          <a:off x="4857750" y="117109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29"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30"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31"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32"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33"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61950"/>
    <xdr:sp fLocksText="0">
      <xdr:nvSpPr>
        <xdr:cNvPr id="2034" name="TextBox 2"/>
        <xdr:cNvSpPr txBox="1">
          <a:spLocks noChangeArrowheads="1"/>
        </xdr:cNvSpPr>
      </xdr:nvSpPr>
      <xdr:spPr>
        <a:xfrm>
          <a:off x="4857750" y="112156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35"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36"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37"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38"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39"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471</xdr:row>
      <xdr:rowOff>0</xdr:rowOff>
    </xdr:from>
    <xdr:ext cx="190500" cy="333375"/>
    <xdr:sp fLocksText="0">
      <xdr:nvSpPr>
        <xdr:cNvPr id="2040" name="TextBox 2"/>
        <xdr:cNvSpPr txBox="1">
          <a:spLocks noChangeArrowheads="1"/>
        </xdr:cNvSpPr>
      </xdr:nvSpPr>
      <xdr:spPr>
        <a:xfrm>
          <a:off x="4857750" y="112156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1"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2"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3"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4"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5"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46"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47"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48"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49"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50"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51"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52"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3"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4"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5"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6"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7"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61950"/>
    <xdr:sp fLocksText="0">
      <xdr:nvSpPr>
        <xdr:cNvPr id="2058" name="TextBox 2"/>
        <xdr:cNvSpPr txBox="1">
          <a:spLocks noChangeArrowheads="1"/>
        </xdr:cNvSpPr>
      </xdr:nvSpPr>
      <xdr:spPr>
        <a:xfrm>
          <a:off x="4857750" y="1091088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59"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60"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61"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62"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63"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457</xdr:row>
      <xdr:rowOff>0</xdr:rowOff>
    </xdr:from>
    <xdr:ext cx="190500" cy="333375"/>
    <xdr:sp fLocksText="0">
      <xdr:nvSpPr>
        <xdr:cNvPr id="2064" name="TextBox 2"/>
        <xdr:cNvSpPr txBox="1">
          <a:spLocks noChangeArrowheads="1"/>
        </xdr:cNvSpPr>
      </xdr:nvSpPr>
      <xdr:spPr>
        <a:xfrm>
          <a:off x="4857750" y="1091088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65"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66"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67"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68"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69"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70"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1"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2"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3"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4"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5"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76"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77"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78"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79"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80"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81"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61950"/>
    <xdr:sp fLocksText="0">
      <xdr:nvSpPr>
        <xdr:cNvPr id="2082" name="TextBox 2"/>
        <xdr:cNvSpPr txBox="1">
          <a:spLocks noChangeArrowheads="1"/>
        </xdr:cNvSpPr>
      </xdr:nvSpPr>
      <xdr:spPr>
        <a:xfrm>
          <a:off x="4857750" y="1157382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3"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4"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5"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6"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7"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487</xdr:row>
      <xdr:rowOff>0</xdr:rowOff>
    </xdr:from>
    <xdr:ext cx="190500" cy="333375"/>
    <xdr:sp fLocksText="0">
      <xdr:nvSpPr>
        <xdr:cNvPr id="2088" name="TextBox 2"/>
        <xdr:cNvSpPr txBox="1">
          <a:spLocks noChangeArrowheads="1"/>
        </xdr:cNvSpPr>
      </xdr:nvSpPr>
      <xdr:spPr>
        <a:xfrm>
          <a:off x="4857750" y="1157382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89"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90"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91"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92"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93"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61950"/>
    <xdr:sp fLocksText="0">
      <xdr:nvSpPr>
        <xdr:cNvPr id="2094" name="TextBox 2"/>
        <xdr:cNvSpPr txBox="1">
          <a:spLocks noChangeArrowheads="1"/>
        </xdr:cNvSpPr>
      </xdr:nvSpPr>
      <xdr:spPr>
        <a:xfrm>
          <a:off x="4857750" y="119319675"/>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095"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096"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097"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098"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099"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503</xdr:row>
      <xdr:rowOff>0</xdr:rowOff>
    </xdr:from>
    <xdr:ext cx="190500" cy="333375"/>
    <xdr:sp fLocksText="0">
      <xdr:nvSpPr>
        <xdr:cNvPr id="2100" name="TextBox 2"/>
        <xdr:cNvSpPr txBox="1">
          <a:spLocks noChangeArrowheads="1"/>
        </xdr:cNvSpPr>
      </xdr:nvSpPr>
      <xdr:spPr>
        <a:xfrm>
          <a:off x="4857750" y="119319675"/>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1"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2"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3"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4"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5"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400050"/>
    <xdr:sp fLocksText="0">
      <xdr:nvSpPr>
        <xdr:cNvPr id="2106" name="TextBox 2"/>
        <xdr:cNvSpPr txBox="1">
          <a:spLocks noChangeArrowheads="1"/>
        </xdr:cNvSpPr>
      </xdr:nvSpPr>
      <xdr:spPr>
        <a:xfrm>
          <a:off x="4857750" y="119948325"/>
          <a:ext cx="1905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07"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08"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09"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10"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11"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506</xdr:row>
      <xdr:rowOff>0</xdr:rowOff>
    </xdr:from>
    <xdr:ext cx="190500" cy="342900"/>
    <xdr:sp fLocksText="0">
      <xdr:nvSpPr>
        <xdr:cNvPr id="2112" name="TextBox 2"/>
        <xdr:cNvSpPr txBox="1">
          <a:spLocks noChangeArrowheads="1"/>
        </xdr:cNvSpPr>
      </xdr:nvSpPr>
      <xdr:spPr>
        <a:xfrm>
          <a:off x="4857750" y="119948325"/>
          <a:ext cx="1905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3"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4"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5"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6"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7"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18"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19"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20"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21"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22"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23"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24"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25"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26"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27"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28"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29"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42875"/>
    <xdr:sp fLocksText="0">
      <xdr:nvSpPr>
        <xdr:cNvPr id="2130" name="TextBox 2"/>
        <xdr:cNvSpPr txBox="1">
          <a:spLocks noChangeArrowheads="1"/>
        </xdr:cNvSpPr>
      </xdr:nvSpPr>
      <xdr:spPr>
        <a:xfrm>
          <a:off x="4857750" y="123415425"/>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1"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2"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3"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4"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5"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36"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37"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38"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39"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40"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41"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114300"/>
    <xdr:sp fLocksText="0">
      <xdr:nvSpPr>
        <xdr:cNvPr id="2142" name="TextBox 2"/>
        <xdr:cNvSpPr txBox="1">
          <a:spLocks noChangeArrowheads="1"/>
        </xdr:cNvSpPr>
      </xdr:nvSpPr>
      <xdr:spPr>
        <a:xfrm>
          <a:off x="4857750" y="123415425"/>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3"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4"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5"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6"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7"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209550" cy="85725"/>
    <xdr:sp fLocksText="0">
      <xdr:nvSpPr>
        <xdr:cNvPr id="2148" name="TextBox 2"/>
        <xdr:cNvSpPr txBox="1">
          <a:spLocks noChangeArrowheads="1"/>
        </xdr:cNvSpPr>
      </xdr:nvSpPr>
      <xdr:spPr>
        <a:xfrm>
          <a:off x="4857750" y="123415425"/>
          <a:ext cx="2095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49"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50"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51"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52"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53"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54"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55"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56"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57"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58"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59"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60"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1"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2"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3"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4"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5"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76250"/>
    <xdr:sp fLocksText="0">
      <xdr:nvSpPr>
        <xdr:cNvPr id="2166" name="TextBox 2"/>
        <xdr:cNvSpPr txBox="1">
          <a:spLocks noChangeArrowheads="1"/>
        </xdr:cNvSpPr>
      </xdr:nvSpPr>
      <xdr:spPr>
        <a:xfrm>
          <a:off x="4857750" y="123415425"/>
          <a:ext cx="190500"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67"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68"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69"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70"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71"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521</xdr:row>
      <xdr:rowOff>0</xdr:rowOff>
    </xdr:from>
    <xdr:ext cx="190500" cy="447675"/>
    <xdr:sp fLocksText="0">
      <xdr:nvSpPr>
        <xdr:cNvPr id="2172" name="TextBox 2"/>
        <xdr:cNvSpPr txBox="1">
          <a:spLocks noChangeArrowheads="1"/>
        </xdr:cNvSpPr>
      </xdr:nvSpPr>
      <xdr:spPr>
        <a:xfrm>
          <a:off x="4857750" y="123415425"/>
          <a:ext cx="1905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3"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4"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5"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6"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7"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78"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79"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80"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81"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82"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83"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84"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85"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86"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87"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88"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89"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95250"/>
    <xdr:sp fLocksText="0">
      <xdr:nvSpPr>
        <xdr:cNvPr id="2190" name="TextBox 2"/>
        <xdr:cNvSpPr txBox="1">
          <a:spLocks noChangeArrowheads="1"/>
        </xdr:cNvSpPr>
      </xdr:nvSpPr>
      <xdr:spPr>
        <a:xfrm>
          <a:off x="4857750" y="10005060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1"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2"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3"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4"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5"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196"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97"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98"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199"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200"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201"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76200"/>
    <xdr:sp fLocksText="0">
      <xdr:nvSpPr>
        <xdr:cNvPr id="2202" name="TextBox 2"/>
        <xdr:cNvSpPr txBox="1">
          <a:spLocks noChangeArrowheads="1"/>
        </xdr:cNvSpPr>
      </xdr:nvSpPr>
      <xdr:spPr>
        <a:xfrm>
          <a:off x="4857750" y="10005060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3"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4"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5"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6"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7"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209550" cy="57150"/>
    <xdr:sp fLocksText="0">
      <xdr:nvSpPr>
        <xdr:cNvPr id="2208" name="TextBox 2"/>
        <xdr:cNvSpPr txBox="1">
          <a:spLocks noChangeArrowheads="1"/>
        </xdr:cNvSpPr>
      </xdr:nvSpPr>
      <xdr:spPr>
        <a:xfrm>
          <a:off x="4857750" y="10005060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161925</xdr:colOff>
      <xdr:row>416</xdr:row>
      <xdr:rowOff>171450</xdr:rowOff>
    </xdr:from>
    <xdr:ext cx="190500" cy="361950"/>
    <xdr:sp fLocksText="0">
      <xdr:nvSpPr>
        <xdr:cNvPr id="2209" name="TextBox 2"/>
        <xdr:cNvSpPr txBox="1">
          <a:spLocks noChangeArrowheads="1"/>
        </xdr:cNvSpPr>
      </xdr:nvSpPr>
      <xdr:spPr>
        <a:xfrm>
          <a:off x="485775" y="998029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10"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11"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12"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13"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14"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15"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16"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17"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18"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19"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20"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1"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2"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3"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4"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5"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61950"/>
    <xdr:sp fLocksText="0">
      <xdr:nvSpPr>
        <xdr:cNvPr id="2226" name="TextBox 2"/>
        <xdr:cNvSpPr txBox="1">
          <a:spLocks noChangeArrowheads="1"/>
        </xdr:cNvSpPr>
      </xdr:nvSpPr>
      <xdr:spPr>
        <a:xfrm>
          <a:off x="4857750" y="10005060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27"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28"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29"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30"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31"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418</xdr:row>
      <xdr:rowOff>0</xdr:rowOff>
    </xdr:from>
    <xdr:ext cx="190500" cy="333375"/>
    <xdr:sp fLocksText="0">
      <xdr:nvSpPr>
        <xdr:cNvPr id="2232" name="TextBox 2"/>
        <xdr:cNvSpPr txBox="1">
          <a:spLocks noChangeArrowheads="1"/>
        </xdr:cNvSpPr>
      </xdr:nvSpPr>
      <xdr:spPr>
        <a:xfrm>
          <a:off x="4857750" y="10005060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3"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4"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5"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6"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7"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38"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39"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40"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41"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42"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43"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44"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45"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46"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47"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48"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49"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61950"/>
    <xdr:sp fLocksText="0">
      <xdr:nvSpPr>
        <xdr:cNvPr id="2250" name="TextBox 2"/>
        <xdr:cNvSpPr txBox="1">
          <a:spLocks noChangeArrowheads="1"/>
        </xdr:cNvSpPr>
      </xdr:nvSpPr>
      <xdr:spPr>
        <a:xfrm>
          <a:off x="4857750" y="99841050"/>
          <a:ext cx="1905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1"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2"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3"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4"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5"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417</xdr:row>
      <xdr:rowOff>0</xdr:rowOff>
    </xdr:from>
    <xdr:ext cx="190500" cy="333375"/>
    <xdr:sp fLocksText="0">
      <xdr:nvSpPr>
        <xdr:cNvPr id="2256" name="TextBox 2"/>
        <xdr:cNvSpPr txBox="1">
          <a:spLocks noChangeArrowheads="1"/>
        </xdr:cNvSpPr>
      </xdr:nvSpPr>
      <xdr:spPr>
        <a:xfrm>
          <a:off x="4857750" y="99841050"/>
          <a:ext cx="1905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olks\AppData\Local\Microsoft\Windows\Temporary%20Internet%20Files\Content.Outlook\GUNT3UIT\Rogova_Nautraine_27052013\EL_izmenen_14062013\janvaris_DU_Pedejais\ELT_DU_projekts\##%20DU_Galv_darbu_sarak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U"/>
      <sheetName val="DU (2)"/>
      <sheetName val="01-Zemes darbi, virsmas"/>
      <sheetName val="02-ZS kabeļi"/>
      <sheetName val="03-VS kabeļi"/>
      <sheetName val="04-ZS gaisvadi"/>
      <sheetName val="Kopsavilkums"/>
      <sheetName val="05-VS gaisvadi"/>
      <sheetName val="06-ZS sadales"/>
      <sheetName val="07-TP, KP, SP"/>
      <sheetName val="08-Zemējuma iekārtas"/>
      <sheetName val="09-Citi darbi"/>
      <sheetName val="10-RAA un TM"/>
      <sheetName val="11-Organizatoriskie pasākumi"/>
    </sheetNames>
    <sheetDataSet>
      <sheetData sheetId="2">
        <row r="14">
          <cell r="B14" t="str">
            <v>Tranšejas rakšana un aizbēršana ar blietēšanu 2 kabeļiem (2 caurulēm)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H1262"/>
  <sheetViews>
    <sheetView tabSelected="1" zoomScalePageLayoutView="0" workbookViewId="0" topLeftCell="A238">
      <selection activeCell="C119" sqref="C119"/>
    </sheetView>
  </sheetViews>
  <sheetFormatPr defaultColWidth="9.140625" defaultRowHeight="15"/>
  <cols>
    <col min="1" max="1" width="4.8515625" style="22" customWidth="1"/>
    <col min="2" max="2" width="6.57421875" style="22" customWidth="1"/>
    <col min="3" max="3" width="47.421875" style="22" customWidth="1"/>
    <col min="4" max="4" width="8.140625" style="22" customWidth="1"/>
    <col min="5" max="5" width="10.8515625" style="22" customWidth="1"/>
    <col min="6" max="6" width="8.8515625" style="37" customWidth="1"/>
    <col min="7" max="7" width="8.7109375" style="22" customWidth="1"/>
    <col min="8" max="8" width="8.00390625" style="22" customWidth="1"/>
    <col min="9" max="9" width="10.57421875" style="22" customWidth="1"/>
    <col min="10" max="10" width="9.7109375" style="22" customWidth="1"/>
    <col min="11" max="16384" width="9.140625" style="22" customWidth="1"/>
  </cols>
  <sheetData>
    <row r="1" spans="1:7" ht="18">
      <c r="A1" s="392" t="s">
        <v>573</v>
      </c>
      <c r="B1" s="392"/>
      <c r="C1" s="392"/>
      <c r="D1" s="392"/>
      <c r="E1" s="392"/>
      <c r="F1" s="392"/>
      <c r="G1" s="392"/>
    </row>
    <row r="2" spans="1:7" ht="18">
      <c r="A2" s="393" t="s">
        <v>576</v>
      </c>
      <c r="B2" s="393"/>
      <c r="C2" s="393"/>
      <c r="D2" s="393"/>
      <c r="E2" s="393"/>
      <c r="F2" s="393"/>
      <c r="G2" s="393"/>
    </row>
    <row r="3" spans="1:7" ht="16.5">
      <c r="A3" s="394" t="s">
        <v>558</v>
      </c>
      <c r="B3" s="394"/>
      <c r="C3" s="394"/>
      <c r="D3" s="394"/>
      <c r="E3" s="394"/>
      <c r="F3" s="394"/>
      <c r="G3" s="394"/>
    </row>
    <row r="4" spans="1:7" ht="16.5">
      <c r="A4" s="18"/>
      <c r="B4" s="18"/>
      <c r="C4" s="18"/>
      <c r="D4" s="18"/>
      <c r="E4" s="18"/>
      <c r="F4" s="3"/>
      <c r="G4" s="3"/>
    </row>
    <row r="5" spans="1:7" ht="43.5" customHeight="1">
      <c r="A5" s="395" t="s">
        <v>510</v>
      </c>
      <c r="B5" s="395"/>
      <c r="C5" s="395"/>
      <c r="D5" s="395"/>
      <c r="E5" s="395"/>
      <c r="F5" s="3"/>
      <c r="G5" s="3"/>
    </row>
    <row r="6" spans="1:7" ht="16.5">
      <c r="A6" s="395" t="s">
        <v>575</v>
      </c>
      <c r="B6" s="395"/>
      <c r="C6" s="395"/>
      <c r="D6" s="395"/>
      <c r="E6" s="395"/>
      <c r="F6" s="3"/>
      <c r="G6" s="3"/>
    </row>
    <row r="7" spans="1:7" ht="16.5">
      <c r="A7" s="23" t="s">
        <v>574</v>
      </c>
      <c r="B7" s="23"/>
      <c r="C7" s="23"/>
      <c r="D7" s="265"/>
      <c r="E7" s="265"/>
      <c r="F7" s="3"/>
      <c r="G7" s="3"/>
    </row>
    <row r="8" spans="1:7" ht="16.5">
      <c r="A8" s="23"/>
      <c r="B8" s="23"/>
      <c r="C8" s="24"/>
      <c r="D8" s="25"/>
      <c r="E8" s="24"/>
      <c r="F8" s="3"/>
      <c r="G8" s="3"/>
    </row>
    <row r="9" spans="1:7" ht="69" customHeight="1">
      <c r="A9" s="396" t="s">
        <v>571</v>
      </c>
      <c r="B9" s="396"/>
      <c r="C9" s="396"/>
      <c r="D9" s="396"/>
      <c r="E9" s="396"/>
      <c r="F9" s="396"/>
      <c r="G9" s="396"/>
    </row>
    <row r="10" spans="1:7" ht="16.5">
      <c r="A10" s="26"/>
      <c r="B10" s="26"/>
      <c r="C10" s="26"/>
      <c r="D10" s="27"/>
      <c r="E10" s="27"/>
      <c r="F10" s="3"/>
      <c r="G10" s="3"/>
    </row>
    <row r="11" spans="1:7" s="30" customFormat="1" ht="16.5" customHeight="1" hidden="1">
      <c r="A11" s="386"/>
      <c r="B11" s="386"/>
      <c r="C11" s="386"/>
      <c r="D11" s="386"/>
      <c r="E11" s="28"/>
      <c r="F11" s="29"/>
      <c r="G11" s="29"/>
    </row>
    <row r="12" spans="1:7" s="34" customFormat="1" ht="16.5" customHeight="1" hidden="1">
      <c r="A12" s="266"/>
      <c r="B12" s="31"/>
      <c r="C12" s="32"/>
      <c r="D12" s="32"/>
      <c r="E12" s="33"/>
      <c r="F12" s="31"/>
      <c r="G12" s="31"/>
    </row>
    <row r="13" spans="1:7" s="4" customFormat="1" ht="15.75" customHeight="1">
      <c r="A13" s="390" t="s">
        <v>572</v>
      </c>
      <c r="B13" s="391" t="s">
        <v>559</v>
      </c>
      <c r="C13" s="390" t="s">
        <v>560</v>
      </c>
      <c r="D13" s="391" t="s">
        <v>561</v>
      </c>
      <c r="E13" s="387" t="s">
        <v>562</v>
      </c>
      <c r="F13" s="388"/>
      <c r="G13" s="389"/>
    </row>
    <row r="14" spans="1:7" s="4" customFormat="1" ht="33" customHeight="1">
      <c r="A14" s="390"/>
      <c r="B14" s="391"/>
      <c r="C14" s="390"/>
      <c r="D14" s="391"/>
      <c r="E14" s="387"/>
      <c r="F14" s="388"/>
      <c r="G14" s="389"/>
    </row>
    <row r="15" spans="1:7" s="4" customFormat="1" ht="16.5">
      <c r="A15" s="35">
        <v>1</v>
      </c>
      <c r="B15" s="35">
        <v>2</v>
      </c>
      <c r="C15" s="35">
        <v>3</v>
      </c>
      <c r="D15" s="35">
        <v>4</v>
      </c>
      <c r="E15" s="276">
        <v>5</v>
      </c>
      <c r="F15" s="348"/>
      <c r="G15" s="345"/>
    </row>
    <row r="16" spans="1:7" s="4" customFormat="1" ht="16.5">
      <c r="A16" s="200">
        <v>1</v>
      </c>
      <c r="B16" s="257"/>
      <c r="C16" s="198" t="s">
        <v>395</v>
      </c>
      <c r="D16" s="35"/>
      <c r="E16" s="276"/>
      <c r="F16" s="348"/>
      <c r="G16" s="345"/>
    </row>
    <row r="17" spans="1:7" s="4" customFormat="1" ht="16.5">
      <c r="A17" s="97">
        <v>1</v>
      </c>
      <c r="B17" s="98"/>
      <c r="C17" s="99" t="s">
        <v>51</v>
      </c>
      <c r="D17" s="97" t="s">
        <v>778</v>
      </c>
      <c r="E17" s="280">
        <v>24</v>
      </c>
      <c r="F17" s="348"/>
      <c r="G17" s="345"/>
    </row>
    <row r="18" spans="1:7" s="4" customFormat="1" ht="16.5">
      <c r="A18" s="97">
        <v>2</v>
      </c>
      <c r="B18" s="98"/>
      <c r="C18" s="108" t="s">
        <v>52</v>
      </c>
      <c r="D18" s="97" t="s">
        <v>778</v>
      </c>
      <c r="E18" s="280">
        <v>30</v>
      </c>
      <c r="F18" s="348"/>
      <c r="G18" s="345"/>
    </row>
    <row r="19" spans="1:7" s="4" customFormat="1" ht="16.5">
      <c r="A19" s="100"/>
      <c r="B19" s="98"/>
      <c r="C19" s="73" t="s">
        <v>53</v>
      </c>
      <c r="D19" s="97" t="s">
        <v>778</v>
      </c>
      <c r="E19" s="280">
        <v>60</v>
      </c>
      <c r="F19" s="348"/>
      <c r="G19" s="345"/>
    </row>
    <row r="20" spans="1:7" s="4" customFormat="1" ht="33">
      <c r="A20" s="100">
        <v>3</v>
      </c>
      <c r="B20" s="98"/>
      <c r="C20" s="127" t="s">
        <v>5</v>
      </c>
      <c r="D20" s="126" t="s">
        <v>781</v>
      </c>
      <c r="E20" s="281">
        <v>710</v>
      </c>
      <c r="F20" s="348"/>
      <c r="G20" s="345"/>
    </row>
    <row r="21" spans="1:7" s="4" customFormat="1" ht="16.5">
      <c r="A21" s="97"/>
      <c r="B21" s="98"/>
      <c r="C21" s="141" t="s">
        <v>6</v>
      </c>
      <c r="D21" s="126" t="s">
        <v>781</v>
      </c>
      <c r="E21" s="281">
        <f>E20</f>
        <v>710</v>
      </c>
      <c r="F21" s="348"/>
      <c r="G21" s="345"/>
    </row>
    <row r="22" spans="1:7" s="4" customFormat="1" ht="16.5">
      <c r="A22" s="97"/>
      <c r="B22" s="98"/>
      <c r="C22" s="141" t="s">
        <v>7</v>
      </c>
      <c r="D22" s="126" t="s">
        <v>781</v>
      </c>
      <c r="E22" s="281">
        <f>E20/2</f>
        <v>355</v>
      </c>
      <c r="F22" s="348"/>
      <c r="G22" s="345"/>
    </row>
    <row r="23" spans="1:7" s="4" customFormat="1" ht="33">
      <c r="A23" s="97">
        <v>4</v>
      </c>
      <c r="B23" s="98"/>
      <c r="C23" s="117" t="s">
        <v>8</v>
      </c>
      <c r="D23" s="118" t="s">
        <v>781</v>
      </c>
      <c r="E23" s="282">
        <f>E32+E25+E64</f>
        <v>703</v>
      </c>
      <c r="F23" s="348"/>
      <c r="G23" s="345"/>
    </row>
    <row r="24" spans="1:7" s="4" customFormat="1" ht="16.5">
      <c r="A24" s="97"/>
      <c r="B24" s="98"/>
      <c r="C24" s="119" t="s">
        <v>9</v>
      </c>
      <c r="D24" s="118" t="s">
        <v>790</v>
      </c>
      <c r="E24" s="282">
        <f>0.33*E23</f>
        <v>231.99</v>
      </c>
      <c r="F24" s="348"/>
      <c r="G24" s="345"/>
    </row>
    <row r="25" spans="1:7" s="4" customFormat="1" ht="16.5">
      <c r="A25" s="97">
        <v>5</v>
      </c>
      <c r="B25" s="98"/>
      <c r="C25" s="117" t="s">
        <v>10</v>
      </c>
      <c r="D25" s="118" t="s">
        <v>781</v>
      </c>
      <c r="E25" s="282">
        <v>610</v>
      </c>
      <c r="F25" s="348"/>
      <c r="G25" s="345"/>
    </row>
    <row r="26" spans="1:7" s="4" customFormat="1" ht="16.5">
      <c r="A26" s="97"/>
      <c r="B26" s="98"/>
      <c r="C26" s="119" t="s">
        <v>11</v>
      </c>
      <c r="D26" s="118" t="s">
        <v>790</v>
      </c>
      <c r="E26" s="282">
        <f>0.25*E25</f>
        <v>152.5</v>
      </c>
      <c r="F26" s="348"/>
      <c r="G26" s="345"/>
    </row>
    <row r="27" spans="1:7" s="4" customFormat="1" ht="16.5">
      <c r="A27" s="97"/>
      <c r="B27" s="98"/>
      <c r="C27" s="119" t="s">
        <v>50</v>
      </c>
      <c r="D27" s="118" t="s">
        <v>781</v>
      </c>
      <c r="E27" s="282">
        <f>E25*1.03</f>
        <v>628.3000000000001</v>
      </c>
      <c r="F27" s="348"/>
      <c r="G27" s="345"/>
    </row>
    <row r="28" spans="1:7" s="4" customFormat="1" ht="16.5">
      <c r="A28" s="97"/>
      <c r="B28" s="98"/>
      <c r="C28" s="119" t="s">
        <v>12</v>
      </c>
      <c r="D28" s="118" t="s">
        <v>13</v>
      </c>
      <c r="E28" s="282">
        <f>ROUND(E25*4,2)</f>
        <v>2440</v>
      </c>
      <c r="F28" s="348"/>
      <c r="G28" s="345"/>
    </row>
    <row r="29" spans="1:7" s="4" customFormat="1" ht="16.5">
      <c r="A29" s="97"/>
      <c r="B29" s="98"/>
      <c r="C29" s="119" t="s">
        <v>14</v>
      </c>
      <c r="D29" s="118" t="s">
        <v>570</v>
      </c>
      <c r="E29" s="282">
        <f>ROUND(6*E25,2)</f>
        <v>3660</v>
      </c>
      <c r="F29" s="348"/>
      <c r="G29" s="345"/>
    </row>
    <row r="30" spans="1:7" s="4" customFormat="1" ht="16.5">
      <c r="A30" s="97"/>
      <c r="B30" s="98"/>
      <c r="C30" s="119" t="s">
        <v>15</v>
      </c>
      <c r="D30" s="118" t="s">
        <v>564</v>
      </c>
      <c r="E30" s="282">
        <v>84</v>
      </c>
      <c r="F30" s="348"/>
      <c r="G30" s="345"/>
    </row>
    <row r="31" spans="1:7" s="4" customFormat="1" ht="16.5">
      <c r="A31" s="97"/>
      <c r="B31" s="98"/>
      <c r="C31" s="119" t="s">
        <v>16</v>
      </c>
      <c r="D31" s="118" t="s">
        <v>778</v>
      </c>
      <c r="E31" s="282">
        <f>ROUND(2*E30,2)</f>
        <v>168</v>
      </c>
      <c r="F31" s="348"/>
      <c r="G31" s="345"/>
    </row>
    <row r="32" spans="1:7" s="4" customFormat="1" ht="25.5">
      <c r="A32" s="97">
        <v>6</v>
      </c>
      <c r="B32" s="98"/>
      <c r="C32" s="131" t="s">
        <v>17</v>
      </c>
      <c r="D32" s="118" t="s">
        <v>781</v>
      </c>
      <c r="E32" s="282">
        <f>E36*0.2</f>
        <v>72</v>
      </c>
      <c r="F32" s="348"/>
      <c r="G32" s="345"/>
    </row>
    <row r="33" spans="1:7" s="4" customFormat="1" ht="16.5">
      <c r="A33" s="97"/>
      <c r="B33" s="109"/>
      <c r="C33" s="119" t="s">
        <v>441</v>
      </c>
      <c r="D33" s="118" t="s">
        <v>781</v>
      </c>
      <c r="E33" s="282">
        <f>ROUND(E32*1.03,2)</f>
        <v>74.16</v>
      </c>
      <c r="F33" s="348"/>
      <c r="G33" s="345"/>
    </row>
    <row r="34" spans="1:7" s="4" customFormat="1" ht="16.5">
      <c r="A34" s="97"/>
      <c r="B34" s="110"/>
      <c r="C34" s="119" t="s">
        <v>12</v>
      </c>
      <c r="D34" s="118" t="s">
        <v>13</v>
      </c>
      <c r="E34" s="282">
        <f>ROUND(E32*4,2)</f>
        <v>288</v>
      </c>
      <c r="F34" s="348"/>
      <c r="G34" s="345"/>
    </row>
    <row r="35" spans="1:7" s="4" customFormat="1" ht="16.5">
      <c r="A35" s="97"/>
      <c r="B35" s="111"/>
      <c r="C35" s="119" t="s">
        <v>14</v>
      </c>
      <c r="D35" s="118" t="s">
        <v>570</v>
      </c>
      <c r="E35" s="282">
        <f>ROUND(6*E32,2)</f>
        <v>432</v>
      </c>
      <c r="F35" s="348"/>
      <c r="G35" s="345"/>
    </row>
    <row r="36" spans="1:7" s="4" customFormat="1" ht="25.5">
      <c r="A36" s="97">
        <v>7</v>
      </c>
      <c r="B36" s="109"/>
      <c r="C36" s="120" t="s">
        <v>18</v>
      </c>
      <c r="D36" s="132" t="s">
        <v>564</v>
      </c>
      <c r="E36" s="283">
        <v>360</v>
      </c>
      <c r="F36" s="348"/>
      <c r="G36" s="345"/>
    </row>
    <row r="37" spans="1:7" s="4" customFormat="1" ht="16.5">
      <c r="A37" s="97"/>
      <c r="B37" s="109"/>
      <c r="C37" s="48" t="s">
        <v>19</v>
      </c>
      <c r="D37" s="132" t="s">
        <v>570</v>
      </c>
      <c r="E37" s="283">
        <f>1.6*E36</f>
        <v>576</v>
      </c>
      <c r="F37" s="348"/>
      <c r="G37" s="345"/>
    </row>
    <row r="38" spans="1:7" s="4" customFormat="1" ht="16.5">
      <c r="A38" s="97"/>
      <c r="B38" s="109"/>
      <c r="C38" s="48" t="s">
        <v>20</v>
      </c>
      <c r="D38" s="132" t="s">
        <v>564</v>
      </c>
      <c r="E38" s="284">
        <f>1.1*E36</f>
        <v>396.00000000000006</v>
      </c>
      <c r="F38" s="348"/>
      <c r="G38" s="345"/>
    </row>
    <row r="39" spans="1:7" s="4" customFormat="1" ht="25.5">
      <c r="A39" s="97">
        <v>8</v>
      </c>
      <c r="B39" s="106"/>
      <c r="C39" s="121" t="s">
        <v>21</v>
      </c>
      <c r="D39" s="122" t="s">
        <v>781</v>
      </c>
      <c r="E39" s="285">
        <f>E32+E25</f>
        <v>682</v>
      </c>
      <c r="F39" s="348"/>
      <c r="G39" s="345"/>
    </row>
    <row r="40" spans="1:7" s="4" customFormat="1" ht="16.5">
      <c r="A40" s="97"/>
      <c r="B40" s="109"/>
      <c r="C40" s="123" t="s">
        <v>14</v>
      </c>
      <c r="D40" s="124" t="s">
        <v>570</v>
      </c>
      <c r="E40" s="285">
        <f>E39*3.2</f>
        <v>2182.4</v>
      </c>
      <c r="F40" s="348"/>
      <c r="G40" s="345"/>
    </row>
    <row r="41" spans="1:7" s="4" customFormat="1" ht="16.5">
      <c r="A41" s="97"/>
      <c r="B41" s="109"/>
      <c r="C41" s="123" t="s">
        <v>22</v>
      </c>
      <c r="D41" s="124" t="s">
        <v>781</v>
      </c>
      <c r="E41" s="285">
        <f>E39*1.1</f>
        <v>750.2</v>
      </c>
      <c r="F41" s="348"/>
      <c r="G41" s="345"/>
    </row>
    <row r="42" spans="1:7" s="4" customFormat="1" ht="16.5">
      <c r="A42" s="97"/>
      <c r="B42" s="109"/>
      <c r="C42" s="123" t="s">
        <v>23</v>
      </c>
      <c r="D42" s="124" t="s">
        <v>564</v>
      </c>
      <c r="E42" s="285">
        <v>45</v>
      </c>
      <c r="F42" s="348"/>
      <c r="G42" s="345"/>
    </row>
    <row r="43" spans="1:7" s="4" customFormat="1" ht="16.5">
      <c r="A43" s="97">
        <v>9</v>
      </c>
      <c r="B43" s="109"/>
      <c r="C43" s="125" t="s">
        <v>24</v>
      </c>
      <c r="D43" s="126" t="s">
        <v>781</v>
      </c>
      <c r="E43" s="281">
        <f>E39</f>
        <v>682</v>
      </c>
      <c r="F43" s="348"/>
      <c r="G43" s="345"/>
    </row>
    <row r="44" spans="1:7" s="4" customFormat="1" ht="16.5">
      <c r="A44" s="112"/>
      <c r="B44" s="112"/>
      <c r="C44" s="141" t="s">
        <v>11</v>
      </c>
      <c r="D44" s="126" t="s">
        <v>570</v>
      </c>
      <c r="E44" s="281">
        <f>ROUND(0.25*E43,2)</f>
        <v>170.5</v>
      </c>
      <c r="F44" s="348"/>
      <c r="G44" s="345"/>
    </row>
    <row r="45" spans="1:7" s="4" customFormat="1" ht="16.5">
      <c r="A45" s="112"/>
      <c r="B45" s="88"/>
      <c r="C45" s="141" t="s">
        <v>25</v>
      </c>
      <c r="D45" s="126" t="s">
        <v>570</v>
      </c>
      <c r="E45" s="281">
        <f>ROUND(10*E43,2)</f>
        <v>6820</v>
      </c>
      <c r="F45" s="348"/>
      <c r="G45" s="345"/>
    </row>
    <row r="46" spans="1:7" s="4" customFormat="1" ht="16.5">
      <c r="A46" s="112" t="s">
        <v>810</v>
      </c>
      <c r="B46" s="88"/>
      <c r="C46" s="127" t="s">
        <v>26</v>
      </c>
      <c r="D46" s="126" t="s">
        <v>781</v>
      </c>
      <c r="E46" s="281">
        <f>E43</f>
        <v>682</v>
      </c>
      <c r="F46" s="348"/>
      <c r="G46" s="345"/>
    </row>
    <row r="47" spans="1:7" s="4" customFormat="1" ht="16.5">
      <c r="A47" s="112"/>
      <c r="B47" s="90"/>
      <c r="C47" s="119" t="s">
        <v>27</v>
      </c>
      <c r="D47" s="118" t="s">
        <v>570</v>
      </c>
      <c r="E47" s="282">
        <f>ROUND(E46*0.2,2)</f>
        <v>136.4</v>
      </c>
      <c r="F47" s="348"/>
      <c r="G47" s="345"/>
    </row>
    <row r="48" spans="1:7" s="4" customFormat="1" ht="16.5">
      <c r="A48" s="114"/>
      <c r="B48" s="115"/>
      <c r="C48" s="119" t="s">
        <v>28</v>
      </c>
      <c r="D48" s="118" t="s">
        <v>790</v>
      </c>
      <c r="E48" s="282">
        <f>ROUND(E46*0.35,2)</f>
        <v>238.7</v>
      </c>
      <c r="F48" s="348"/>
      <c r="G48" s="345"/>
    </row>
    <row r="49" spans="1:7" s="4" customFormat="1" ht="16.5">
      <c r="A49" s="65"/>
      <c r="B49" s="81"/>
      <c r="C49" s="133" t="s">
        <v>29</v>
      </c>
      <c r="D49" s="133"/>
      <c r="E49" s="286"/>
      <c r="F49" s="348"/>
      <c r="G49" s="345"/>
    </row>
    <row r="50" spans="1:7" s="4" customFormat="1" ht="33">
      <c r="A50" s="65" t="s">
        <v>812</v>
      </c>
      <c r="B50" s="81"/>
      <c r="C50" s="127" t="s">
        <v>30</v>
      </c>
      <c r="D50" s="126" t="s">
        <v>568</v>
      </c>
      <c r="E50" s="281">
        <v>100.8</v>
      </c>
      <c r="F50" s="348"/>
      <c r="G50" s="345"/>
    </row>
    <row r="51" spans="1:7" s="4" customFormat="1" ht="16.5">
      <c r="A51" s="65" t="s">
        <v>813</v>
      </c>
      <c r="B51" s="20"/>
      <c r="C51" s="127" t="s">
        <v>31</v>
      </c>
      <c r="D51" s="126" t="s">
        <v>781</v>
      </c>
      <c r="E51" s="281">
        <v>121.2</v>
      </c>
      <c r="F51" s="348"/>
      <c r="G51" s="345"/>
    </row>
    <row r="52" spans="1:7" s="4" customFormat="1" ht="16.5">
      <c r="A52" s="65" t="s">
        <v>845</v>
      </c>
      <c r="B52" s="20"/>
      <c r="C52" s="127" t="s">
        <v>32</v>
      </c>
      <c r="D52" s="126" t="s">
        <v>781</v>
      </c>
      <c r="E52" s="281">
        <f>E51</f>
        <v>121.2</v>
      </c>
      <c r="F52" s="348"/>
      <c r="G52" s="345"/>
    </row>
    <row r="53" spans="1:7" s="4" customFormat="1" ht="33">
      <c r="A53" s="65" t="s">
        <v>846</v>
      </c>
      <c r="B53" s="20"/>
      <c r="C53" s="127" t="s">
        <v>433</v>
      </c>
      <c r="D53" s="126" t="s">
        <v>781</v>
      </c>
      <c r="E53" s="281">
        <v>121.2</v>
      </c>
      <c r="F53" s="348"/>
      <c r="G53" s="345"/>
    </row>
    <row r="54" spans="1:7" s="4" customFormat="1" ht="16.5">
      <c r="A54" s="65"/>
      <c r="B54" s="20"/>
      <c r="C54" s="141" t="s">
        <v>11</v>
      </c>
      <c r="D54" s="126" t="s">
        <v>790</v>
      </c>
      <c r="E54" s="281">
        <f>0.25*E53</f>
        <v>30.3</v>
      </c>
      <c r="F54" s="348"/>
      <c r="G54" s="345"/>
    </row>
    <row r="55" spans="1:7" s="4" customFormat="1" ht="33">
      <c r="A55" s="138"/>
      <c r="B55" s="138"/>
      <c r="C55" s="134" t="s">
        <v>469</v>
      </c>
      <c r="D55" s="126" t="s">
        <v>781</v>
      </c>
      <c r="E55" s="281">
        <f>ROUND(E53*1.03,2)</f>
        <v>124.84</v>
      </c>
      <c r="F55" s="348"/>
      <c r="G55" s="345"/>
    </row>
    <row r="56" spans="1:7" s="4" customFormat="1" ht="16.5">
      <c r="A56" s="138"/>
      <c r="B56" s="138"/>
      <c r="C56" s="134" t="s">
        <v>12</v>
      </c>
      <c r="D56" s="126" t="s">
        <v>778</v>
      </c>
      <c r="E56" s="281">
        <f>ROUND(E53*4,2)</f>
        <v>484.8</v>
      </c>
      <c r="F56" s="348"/>
      <c r="G56" s="345"/>
    </row>
    <row r="57" spans="1:7" s="4" customFormat="1" ht="16.5">
      <c r="A57" s="138"/>
      <c r="B57" s="138"/>
      <c r="C57" s="134" t="s">
        <v>14</v>
      </c>
      <c r="D57" s="126" t="s">
        <v>570</v>
      </c>
      <c r="E57" s="281">
        <f>ROUND(6*E53,2)</f>
        <v>727.2</v>
      </c>
      <c r="F57" s="348"/>
      <c r="G57" s="345"/>
    </row>
    <row r="58" spans="1:7" s="4" customFormat="1" ht="16.5">
      <c r="A58" s="139">
        <v>15</v>
      </c>
      <c r="B58" s="139"/>
      <c r="C58" s="135" t="s">
        <v>34</v>
      </c>
      <c r="D58" s="126" t="s">
        <v>781</v>
      </c>
      <c r="E58" s="281">
        <v>121.2</v>
      </c>
      <c r="F58" s="348"/>
      <c r="G58" s="345"/>
    </row>
    <row r="59" spans="1:7" s="4" customFormat="1" ht="16.5">
      <c r="A59" s="60"/>
      <c r="B59" s="60"/>
      <c r="C59" s="136" t="s">
        <v>22</v>
      </c>
      <c r="D59" s="126" t="s">
        <v>781</v>
      </c>
      <c r="E59" s="281">
        <f>ROUND(E58*1.15,2)</f>
        <v>139.38</v>
      </c>
      <c r="F59" s="348"/>
      <c r="G59" s="345"/>
    </row>
    <row r="60" spans="1:7" s="4" customFormat="1" ht="16.5">
      <c r="A60" s="60"/>
      <c r="B60" s="60"/>
      <c r="C60" s="134" t="s">
        <v>14</v>
      </c>
      <c r="D60" s="126" t="s">
        <v>570</v>
      </c>
      <c r="E60" s="281">
        <f>ROUND(E58*3.2,2)</f>
        <v>387.84</v>
      </c>
      <c r="F60" s="348"/>
      <c r="G60" s="345"/>
    </row>
    <row r="61" spans="1:7" s="4" customFormat="1" ht="16.5">
      <c r="A61" s="60">
        <v>16</v>
      </c>
      <c r="B61" s="60"/>
      <c r="C61" s="135" t="s">
        <v>35</v>
      </c>
      <c r="D61" s="126" t="s">
        <v>781</v>
      </c>
      <c r="E61" s="281">
        <v>121.2</v>
      </c>
      <c r="F61" s="348"/>
      <c r="G61" s="345"/>
    </row>
    <row r="62" spans="1:7" s="4" customFormat="1" ht="16.5">
      <c r="A62" s="60"/>
      <c r="B62" s="60"/>
      <c r="C62" s="134" t="s">
        <v>11</v>
      </c>
      <c r="D62" s="126" t="s">
        <v>570</v>
      </c>
      <c r="E62" s="281">
        <f>ROUND(0.25*E61,2)</f>
        <v>30.3</v>
      </c>
      <c r="F62" s="348"/>
      <c r="G62" s="345"/>
    </row>
    <row r="63" spans="1:7" s="4" customFormat="1" ht="16.5">
      <c r="A63" s="60"/>
      <c r="B63" s="60"/>
      <c r="C63" s="119" t="s">
        <v>25</v>
      </c>
      <c r="D63" s="118" t="s">
        <v>570</v>
      </c>
      <c r="E63" s="282">
        <f>ROUND(10*E61,2)</f>
        <v>1212</v>
      </c>
      <c r="F63" s="348"/>
      <c r="G63" s="345"/>
    </row>
    <row r="64" spans="1:7" s="4" customFormat="1" ht="16.5">
      <c r="A64" s="60">
        <v>17</v>
      </c>
      <c r="B64" s="60"/>
      <c r="C64" s="117" t="s">
        <v>36</v>
      </c>
      <c r="D64" s="118" t="s">
        <v>781</v>
      </c>
      <c r="E64" s="282">
        <v>21</v>
      </c>
      <c r="F64" s="348"/>
      <c r="G64" s="345"/>
    </row>
    <row r="65" spans="1:7" s="4" customFormat="1" ht="16.5">
      <c r="A65" s="60"/>
      <c r="B65" s="60"/>
      <c r="C65" s="119" t="s">
        <v>11</v>
      </c>
      <c r="D65" s="118" t="s">
        <v>570</v>
      </c>
      <c r="E65" s="282">
        <f>ROUND(E64*0.2,2)</f>
        <v>4.2</v>
      </c>
      <c r="F65" s="348"/>
      <c r="G65" s="345"/>
    </row>
    <row r="66" spans="1:7" s="4" customFormat="1" ht="16.5">
      <c r="A66" s="60"/>
      <c r="B66" s="60"/>
      <c r="C66" s="119" t="s">
        <v>37</v>
      </c>
      <c r="D66" s="118" t="s">
        <v>790</v>
      </c>
      <c r="E66" s="282">
        <f>ROUND(E64*0.35,2)</f>
        <v>7.35</v>
      </c>
      <c r="F66" s="348"/>
      <c r="G66" s="345"/>
    </row>
    <row r="67" spans="1:7" s="4" customFormat="1" ht="33">
      <c r="A67" s="60">
        <v>18</v>
      </c>
      <c r="B67" s="60"/>
      <c r="C67" s="117" t="s">
        <v>38</v>
      </c>
      <c r="D67" s="118" t="s">
        <v>568</v>
      </c>
      <c r="E67" s="282">
        <f>E50</f>
        <v>100.8</v>
      </c>
      <c r="F67" s="348"/>
      <c r="G67" s="345"/>
    </row>
    <row r="68" spans="1:7" s="4" customFormat="1" ht="16.5">
      <c r="A68" s="60"/>
      <c r="B68" s="60"/>
      <c r="C68" s="177" t="s">
        <v>493</v>
      </c>
      <c r="D68" s="126"/>
      <c r="E68" s="281"/>
      <c r="F68" s="348"/>
      <c r="G68" s="345"/>
    </row>
    <row r="69" spans="1:7" s="4" customFormat="1" ht="16.5">
      <c r="A69" s="60">
        <v>1</v>
      </c>
      <c r="B69" s="60"/>
      <c r="C69" s="103" t="s">
        <v>481</v>
      </c>
      <c r="D69" s="97" t="s">
        <v>781</v>
      </c>
      <c r="E69" s="287">
        <v>4.5</v>
      </c>
      <c r="F69" s="348"/>
      <c r="G69" s="345"/>
    </row>
    <row r="70" spans="1:7" s="4" customFormat="1" ht="16.5">
      <c r="A70" s="60"/>
      <c r="B70" s="60"/>
      <c r="C70" s="91" t="s">
        <v>893</v>
      </c>
      <c r="D70" s="104" t="s">
        <v>781</v>
      </c>
      <c r="E70" s="287">
        <f>0.03*E69</f>
        <v>0.135</v>
      </c>
      <c r="F70" s="348"/>
      <c r="G70" s="345"/>
    </row>
    <row r="71" spans="1:7" s="4" customFormat="1" ht="16.5">
      <c r="A71" s="60"/>
      <c r="B71" s="60"/>
      <c r="C71" s="105" t="s">
        <v>859</v>
      </c>
      <c r="D71" s="104" t="s">
        <v>570</v>
      </c>
      <c r="E71" s="287">
        <f>E69*0.06</f>
        <v>0.27</v>
      </c>
      <c r="F71" s="348"/>
      <c r="G71" s="345"/>
    </row>
    <row r="72" spans="1:7" s="4" customFormat="1" ht="25.5">
      <c r="A72" s="60">
        <v>2</v>
      </c>
      <c r="B72" s="60"/>
      <c r="C72" s="131" t="s">
        <v>482</v>
      </c>
      <c r="D72" s="126" t="s">
        <v>781</v>
      </c>
      <c r="E72" s="281">
        <f>E69</f>
        <v>4.5</v>
      </c>
      <c r="F72" s="348"/>
      <c r="G72" s="345"/>
    </row>
    <row r="73" spans="1:7" s="4" customFormat="1" ht="16.5">
      <c r="A73" s="247"/>
      <c r="B73" s="247"/>
      <c r="C73" s="119" t="s">
        <v>483</v>
      </c>
      <c r="D73" s="118" t="s">
        <v>781</v>
      </c>
      <c r="E73" s="282">
        <f>ROUND(E72*1.03,2)</f>
        <v>4.64</v>
      </c>
      <c r="F73" s="348"/>
      <c r="G73" s="345"/>
    </row>
    <row r="74" spans="1:7" s="4" customFormat="1" ht="16.5">
      <c r="A74" s="142"/>
      <c r="B74" s="142"/>
      <c r="C74" s="119" t="s">
        <v>12</v>
      </c>
      <c r="D74" s="118" t="s">
        <v>13</v>
      </c>
      <c r="E74" s="282">
        <f>ROUND(E72*4,2)</f>
        <v>18</v>
      </c>
      <c r="F74" s="348"/>
      <c r="G74" s="345"/>
    </row>
    <row r="75" spans="1:7" s="4" customFormat="1" ht="16.5">
      <c r="A75" s="142"/>
      <c r="B75" s="142"/>
      <c r="C75" s="119" t="s">
        <v>14</v>
      </c>
      <c r="D75" s="118" t="s">
        <v>570</v>
      </c>
      <c r="E75" s="282">
        <f>ROUND(6*E72,2)</f>
        <v>27</v>
      </c>
      <c r="F75" s="348"/>
      <c r="G75" s="345"/>
    </row>
    <row r="76" spans="1:7" s="4" customFormat="1" ht="33">
      <c r="A76" s="142">
        <v>3</v>
      </c>
      <c r="B76" s="142"/>
      <c r="C76" s="103" t="s">
        <v>486</v>
      </c>
      <c r="D76" s="97" t="s">
        <v>781</v>
      </c>
      <c r="E76" s="287">
        <f>E69</f>
        <v>4.5</v>
      </c>
      <c r="F76" s="348"/>
      <c r="G76" s="345"/>
    </row>
    <row r="77" spans="1:7" s="4" customFormat="1" ht="16.5">
      <c r="A77" s="142"/>
      <c r="B77" s="142"/>
      <c r="C77" s="105" t="s">
        <v>484</v>
      </c>
      <c r="D77" s="97" t="s">
        <v>781</v>
      </c>
      <c r="E77" s="287">
        <f>E76*1.1</f>
        <v>4.95</v>
      </c>
      <c r="F77" s="348"/>
      <c r="G77" s="345"/>
    </row>
    <row r="78" spans="1:7" s="4" customFormat="1" ht="16.5">
      <c r="A78" s="142"/>
      <c r="B78" s="142"/>
      <c r="C78" s="105" t="s">
        <v>860</v>
      </c>
      <c r="D78" s="97" t="s">
        <v>566</v>
      </c>
      <c r="E78" s="287">
        <f>E76*8</f>
        <v>36</v>
      </c>
      <c r="F78" s="348"/>
      <c r="G78" s="345"/>
    </row>
    <row r="79" spans="1:7" s="4" customFormat="1" ht="16.5">
      <c r="A79" s="142"/>
      <c r="B79" s="142"/>
      <c r="C79" s="105" t="s">
        <v>485</v>
      </c>
      <c r="D79" s="97" t="s">
        <v>564</v>
      </c>
      <c r="E79" s="287">
        <v>8.4</v>
      </c>
      <c r="F79" s="348"/>
      <c r="G79" s="345"/>
    </row>
    <row r="80" spans="1:7" s="4" customFormat="1" ht="25.5">
      <c r="A80" s="142">
        <v>4</v>
      </c>
      <c r="B80" s="142"/>
      <c r="C80" s="131" t="s">
        <v>487</v>
      </c>
      <c r="D80" s="126" t="s">
        <v>781</v>
      </c>
      <c r="E80" s="281">
        <f>E69</f>
        <v>4.5</v>
      </c>
      <c r="F80" s="348"/>
      <c r="G80" s="345"/>
    </row>
    <row r="81" spans="1:7" s="4" customFormat="1" ht="33">
      <c r="A81" s="142"/>
      <c r="B81" s="142"/>
      <c r="C81" s="141" t="s">
        <v>488</v>
      </c>
      <c r="D81" s="126" t="s">
        <v>781</v>
      </c>
      <c r="E81" s="281">
        <f>ROUND(E80*1.03,2)</f>
        <v>4.64</v>
      </c>
      <c r="F81" s="348"/>
      <c r="G81" s="345"/>
    </row>
    <row r="82" spans="1:7" s="4" customFormat="1" ht="16.5">
      <c r="A82" s="142"/>
      <c r="B82" s="142"/>
      <c r="C82" s="141" t="s">
        <v>12</v>
      </c>
      <c r="D82" s="126" t="s">
        <v>13</v>
      </c>
      <c r="E82" s="281">
        <f>ROUND(E80*4,2)</f>
        <v>18</v>
      </c>
      <c r="F82" s="348"/>
      <c r="G82" s="345"/>
    </row>
    <row r="83" spans="1:7" s="4" customFormat="1" ht="16.5">
      <c r="A83" s="142"/>
      <c r="B83" s="142"/>
      <c r="C83" s="141" t="s">
        <v>14</v>
      </c>
      <c r="D83" s="126" t="s">
        <v>570</v>
      </c>
      <c r="E83" s="281">
        <f>ROUND(6*E80,2)</f>
        <v>27</v>
      </c>
      <c r="F83" s="348"/>
      <c r="G83" s="345"/>
    </row>
    <row r="84" spans="1:7" s="4" customFormat="1" ht="16.5">
      <c r="A84" s="142">
        <v>5</v>
      </c>
      <c r="B84" s="142"/>
      <c r="C84" s="125" t="s">
        <v>489</v>
      </c>
      <c r="D84" s="126" t="s">
        <v>781</v>
      </c>
      <c r="E84" s="281">
        <f>E80</f>
        <v>4.5</v>
      </c>
      <c r="F84" s="348"/>
      <c r="G84" s="345"/>
    </row>
    <row r="85" spans="1:7" s="4" customFormat="1" ht="16.5">
      <c r="A85" s="142"/>
      <c r="B85" s="142"/>
      <c r="C85" s="141" t="s">
        <v>11</v>
      </c>
      <c r="D85" s="126" t="s">
        <v>570</v>
      </c>
      <c r="E85" s="281">
        <f>ROUND(0.25*E84,2)</f>
        <v>1.13</v>
      </c>
      <c r="F85" s="348"/>
      <c r="G85" s="345"/>
    </row>
    <row r="86" spans="1:7" s="4" customFormat="1" ht="16.5">
      <c r="A86" s="142"/>
      <c r="B86" s="142"/>
      <c r="C86" s="141" t="s">
        <v>25</v>
      </c>
      <c r="D86" s="126" t="s">
        <v>570</v>
      </c>
      <c r="E86" s="281">
        <f>ROUND(6.5*E84,2)</f>
        <v>29.25</v>
      </c>
      <c r="F86" s="348"/>
      <c r="G86" s="345"/>
    </row>
    <row r="87" spans="1:7" s="4" customFormat="1" ht="16.5">
      <c r="A87" s="142">
        <v>6</v>
      </c>
      <c r="B87" s="142"/>
      <c r="C87" s="127" t="s">
        <v>490</v>
      </c>
      <c r="D87" s="126" t="s">
        <v>781</v>
      </c>
      <c r="E87" s="281">
        <f>E84</f>
        <v>4.5</v>
      </c>
      <c r="F87" s="348"/>
      <c r="G87" s="345"/>
    </row>
    <row r="88" spans="1:7" s="4" customFormat="1" ht="16.5">
      <c r="A88" s="142"/>
      <c r="B88" s="142"/>
      <c r="C88" s="241" t="s">
        <v>27</v>
      </c>
      <c r="D88" s="129" t="s">
        <v>570</v>
      </c>
      <c r="E88" s="288">
        <f>ROUND(E87*0.2,2)</f>
        <v>0.9</v>
      </c>
      <c r="F88" s="348"/>
      <c r="G88" s="345"/>
    </row>
    <row r="89" spans="1:7" s="4" customFormat="1" ht="16.5">
      <c r="A89" s="142"/>
      <c r="B89" s="142"/>
      <c r="C89" s="141" t="s">
        <v>28</v>
      </c>
      <c r="D89" s="126" t="s">
        <v>790</v>
      </c>
      <c r="E89" s="281">
        <f>ROUND(E87*0.35,2)</f>
        <v>1.58</v>
      </c>
      <c r="F89" s="348"/>
      <c r="G89" s="345"/>
    </row>
    <row r="90" spans="1:7" s="4" customFormat="1" ht="16.5">
      <c r="A90" s="60"/>
      <c r="B90" s="60"/>
      <c r="C90" s="137" t="s">
        <v>39</v>
      </c>
      <c r="D90" s="132"/>
      <c r="E90" s="289"/>
      <c r="F90" s="348"/>
      <c r="G90" s="345"/>
    </row>
    <row r="91" spans="1:7" s="4" customFormat="1" ht="33">
      <c r="A91" s="60">
        <v>7</v>
      </c>
      <c r="B91" s="60"/>
      <c r="C91" s="135" t="s">
        <v>40</v>
      </c>
      <c r="D91" s="126" t="s">
        <v>568</v>
      </c>
      <c r="E91" s="281">
        <v>21</v>
      </c>
      <c r="F91" s="348"/>
      <c r="G91" s="345"/>
    </row>
    <row r="92" spans="1:7" s="4" customFormat="1" ht="33">
      <c r="A92" s="60">
        <v>8</v>
      </c>
      <c r="B92" s="60"/>
      <c r="C92" s="117" t="s">
        <v>41</v>
      </c>
      <c r="D92" s="118" t="s">
        <v>568</v>
      </c>
      <c r="E92" s="282">
        <v>8.4</v>
      </c>
      <c r="F92" s="348"/>
      <c r="G92" s="345"/>
    </row>
    <row r="93" spans="1:7" s="4" customFormat="1" ht="16.5">
      <c r="A93" s="60">
        <v>9</v>
      </c>
      <c r="B93" s="60"/>
      <c r="C93" s="128" t="s">
        <v>42</v>
      </c>
      <c r="D93" s="129" t="s">
        <v>781</v>
      </c>
      <c r="E93" s="288">
        <v>84</v>
      </c>
      <c r="F93" s="348"/>
      <c r="G93" s="345"/>
    </row>
    <row r="94" spans="1:7" s="4" customFormat="1" ht="16.5">
      <c r="A94" s="60"/>
      <c r="B94" s="64"/>
      <c r="C94" s="35" t="s">
        <v>56</v>
      </c>
      <c r="D94" s="143"/>
      <c r="E94" s="290"/>
      <c r="F94" s="348"/>
      <c r="G94" s="345"/>
    </row>
    <row r="95" spans="1:7" s="4" customFormat="1" ht="16.5">
      <c r="A95" s="60">
        <v>1</v>
      </c>
      <c r="B95" s="64"/>
      <c r="C95" s="140" t="s">
        <v>44</v>
      </c>
      <c r="D95" s="126" t="s">
        <v>568</v>
      </c>
      <c r="E95" s="281">
        <v>6.35</v>
      </c>
      <c r="F95" s="348"/>
      <c r="G95" s="345"/>
    </row>
    <row r="96" spans="1:7" s="4" customFormat="1" ht="16.5">
      <c r="A96" s="60">
        <v>2</v>
      </c>
      <c r="B96" s="64"/>
      <c r="C96" s="127" t="s">
        <v>58</v>
      </c>
      <c r="D96" s="126" t="s">
        <v>568</v>
      </c>
      <c r="E96" s="281">
        <v>13</v>
      </c>
      <c r="F96" s="348"/>
      <c r="G96" s="345"/>
    </row>
    <row r="97" spans="1:7" s="4" customFormat="1" ht="33">
      <c r="A97" s="60">
        <v>3</v>
      </c>
      <c r="B97" s="64"/>
      <c r="C97" s="130" t="s">
        <v>57</v>
      </c>
      <c r="D97" s="144" t="s">
        <v>568</v>
      </c>
      <c r="E97" s="291">
        <v>2.15</v>
      </c>
      <c r="F97" s="348"/>
      <c r="G97" s="345"/>
    </row>
    <row r="98" spans="1:7" s="4" customFormat="1" ht="16.5">
      <c r="A98" s="60"/>
      <c r="B98" s="64"/>
      <c r="C98" s="145" t="s">
        <v>45</v>
      </c>
      <c r="D98" s="144" t="s">
        <v>568</v>
      </c>
      <c r="E98" s="291">
        <f>E97*1</f>
        <v>2.15</v>
      </c>
      <c r="F98" s="348"/>
      <c r="G98" s="345"/>
    </row>
    <row r="99" spans="1:7" s="4" customFormat="1" ht="16.5">
      <c r="A99" s="60">
        <v>4</v>
      </c>
      <c r="B99" s="64"/>
      <c r="C99" s="140" t="s">
        <v>59</v>
      </c>
      <c r="D99" s="126" t="s">
        <v>568</v>
      </c>
      <c r="E99" s="281">
        <v>7</v>
      </c>
      <c r="F99" s="348"/>
      <c r="G99" s="345"/>
    </row>
    <row r="100" spans="1:7" s="4" customFormat="1" ht="16.5">
      <c r="A100" s="60"/>
      <c r="B100" s="64"/>
      <c r="C100" s="146" t="s">
        <v>60</v>
      </c>
      <c r="D100" s="147" t="s">
        <v>570</v>
      </c>
      <c r="E100" s="209">
        <v>231</v>
      </c>
      <c r="F100" s="348"/>
      <c r="G100" s="345"/>
    </row>
    <row r="101" spans="1:7" s="4" customFormat="1" ht="16.5">
      <c r="A101" s="60"/>
      <c r="B101" s="64"/>
      <c r="C101" s="146" t="s">
        <v>46</v>
      </c>
      <c r="D101" s="147" t="s">
        <v>568</v>
      </c>
      <c r="E101" s="209">
        <f>E99*1.05</f>
        <v>7.3500000000000005</v>
      </c>
      <c r="F101" s="348"/>
      <c r="G101" s="345"/>
    </row>
    <row r="102" spans="1:7" s="4" customFormat="1" ht="16.5">
      <c r="A102" s="60"/>
      <c r="B102" s="64"/>
      <c r="C102" s="141" t="s">
        <v>47</v>
      </c>
      <c r="D102" s="80" t="s">
        <v>48</v>
      </c>
      <c r="E102" s="283">
        <f>0.24*E101</f>
        <v>1.764</v>
      </c>
      <c r="F102" s="348"/>
      <c r="G102" s="345"/>
    </row>
    <row r="103" spans="1:7" s="4" customFormat="1" ht="16.5">
      <c r="A103" s="60"/>
      <c r="B103" s="64"/>
      <c r="C103" s="146" t="s">
        <v>49</v>
      </c>
      <c r="D103" s="147" t="s">
        <v>781</v>
      </c>
      <c r="E103" s="209">
        <f>2.5*E99</f>
        <v>17.5</v>
      </c>
      <c r="F103" s="348"/>
      <c r="G103" s="345"/>
    </row>
    <row r="104" spans="1:7" s="4" customFormat="1" ht="16.5">
      <c r="A104" s="142">
        <v>5</v>
      </c>
      <c r="B104" s="150"/>
      <c r="C104" s="248" t="s">
        <v>491</v>
      </c>
      <c r="D104" s="249" t="s">
        <v>781</v>
      </c>
      <c r="E104" s="292">
        <v>19.5</v>
      </c>
      <c r="F104" s="348"/>
      <c r="G104" s="345"/>
    </row>
    <row r="105" spans="1:7" s="4" customFormat="1" ht="16.5">
      <c r="A105" s="142"/>
      <c r="B105" s="150"/>
      <c r="C105" s="250" t="s">
        <v>492</v>
      </c>
      <c r="D105" s="249" t="s">
        <v>781</v>
      </c>
      <c r="E105" s="293">
        <f>1.05*E104</f>
        <v>20.475</v>
      </c>
      <c r="F105" s="348"/>
      <c r="G105" s="345"/>
    </row>
    <row r="106" spans="1:7" s="4" customFormat="1" ht="49.5">
      <c r="A106" s="142">
        <v>6</v>
      </c>
      <c r="B106" s="150"/>
      <c r="C106" s="153" t="s">
        <v>468</v>
      </c>
      <c r="D106" s="208" t="s">
        <v>69</v>
      </c>
      <c r="E106" s="294">
        <v>1</v>
      </c>
      <c r="F106" s="348"/>
      <c r="G106" s="345"/>
    </row>
    <row r="107" spans="1:7" s="4" customFormat="1" ht="16.5">
      <c r="A107" s="60"/>
      <c r="B107" s="64"/>
      <c r="C107" s="35" t="s">
        <v>450</v>
      </c>
      <c r="D107" s="147"/>
      <c r="E107" s="209"/>
      <c r="F107" s="348"/>
      <c r="G107" s="345"/>
    </row>
    <row r="108" spans="1:7" s="4" customFormat="1" ht="16.5">
      <c r="A108" s="60">
        <v>1</v>
      </c>
      <c r="B108" s="64"/>
      <c r="C108" s="127" t="s">
        <v>58</v>
      </c>
      <c r="D108" s="126" t="s">
        <v>568</v>
      </c>
      <c r="E108" s="281">
        <v>3</v>
      </c>
      <c r="F108" s="348"/>
      <c r="G108" s="345"/>
    </row>
    <row r="109" spans="1:7" s="4" customFormat="1" ht="16.5">
      <c r="A109" s="60">
        <v>2</v>
      </c>
      <c r="B109" s="64"/>
      <c r="C109" s="130" t="s">
        <v>451</v>
      </c>
      <c r="D109" s="144" t="s">
        <v>568</v>
      </c>
      <c r="E109" s="293">
        <v>0.68</v>
      </c>
      <c r="F109" s="348"/>
      <c r="G109" s="345"/>
    </row>
    <row r="110" spans="1:7" s="4" customFormat="1" ht="16.5">
      <c r="A110" s="60"/>
      <c r="B110" s="64"/>
      <c r="C110" s="145" t="s">
        <v>45</v>
      </c>
      <c r="D110" s="144" t="s">
        <v>568</v>
      </c>
      <c r="E110" s="293">
        <f>E109*1</f>
        <v>0.68</v>
      </c>
      <c r="F110" s="348"/>
      <c r="G110" s="345"/>
    </row>
    <row r="111" spans="1:7" s="4" customFormat="1" ht="16.5">
      <c r="A111" s="60">
        <v>3</v>
      </c>
      <c r="B111" s="64"/>
      <c r="C111" s="140" t="s">
        <v>452</v>
      </c>
      <c r="D111" s="126" t="s">
        <v>568</v>
      </c>
      <c r="E111" s="281">
        <v>1</v>
      </c>
      <c r="F111" s="348"/>
      <c r="G111" s="345"/>
    </row>
    <row r="112" spans="1:7" s="267" customFormat="1" ht="16.5" customHeight="1">
      <c r="A112" s="60"/>
      <c r="B112" s="64"/>
      <c r="C112" s="146" t="s">
        <v>906</v>
      </c>
      <c r="D112" s="147" t="s">
        <v>570</v>
      </c>
      <c r="E112" s="209">
        <v>40</v>
      </c>
      <c r="F112" s="349"/>
      <c r="G112" s="346"/>
    </row>
    <row r="113" spans="1:7" s="267" customFormat="1" ht="16.5" customHeight="1">
      <c r="A113" s="60"/>
      <c r="B113" s="64"/>
      <c r="C113" s="146" t="s">
        <v>46</v>
      </c>
      <c r="D113" s="147" t="s">
        <v>568</v>
      </c>
      <c r="E113" s="209">
        <f>E111*1.05</f>
        <v>1.05</v>
      </c>
      <c r="F113" s="349"/>
      <c r="G113" s="346"/>
    </row>
    <row r="114" spans="1:7" ht="16.5">
      <c r="A114" s="60"/>
      <c r="B114" s="64"/>
      <c r="C114" s="141" t="s">
        <v>47</v>
      </c>
      <c r="D114" s="80" t="s">
        <v>48</v>
      </c>
      <c r="E114" s="283">
        <f>0.24*E113</f>
        <v>0.252</v>
      </c>
      <c r="F114" s="350"/>
      <c r="G114" s="347"/>
    </row>
    <row r="115" spans="1:7" ht="16.5">
      <c r="A115" s="60"/>
      <c r="B115" s="64"/>
      <c r="C115" s="146" t="s">
        <v>49</v>
      </c>
      <c r="D115" s="147" t="s">
        <v>781</v>
      </c>
      <c r="E115" s="209">
        <f>2.5*E111</f>
        <v>2.5</v>
      </c>
      <c r="F115" s="351"/>
      <c r="G115" s="347"/>
    </row>
    <row r="116" spans="1:7" ht="25.5">
      <c r="A116" s="363">
        <v>4</v>
      </c>
      <c r="B116" s="364"/>
      <c r="C116" s="397" t="s">
        <v>916</v>
      </c>
      <c r="D116" s="398" t="s">
        <v>69</v>
      </c>
      <c r="E116" s="399">
        <v>1</v>
      </c>
      <c r="F116" s="351"/>
      <c r="G116" s="347"/>
    </row>
    <row r="117" spans="1:7" ht="16.5">
      <c r="A117" s="60"/>
      <c r="B117" s="64"/>
      <c r="C117" s="184" t="s">
        <v>461</v>
      </c>
      <c r="D117" s="126" t="s">
        <v>778</v>
      </c>
      <c r="E117" s="281">
        <v>3</v>
      </c>
      <c r="F117" s="352"/>
      <c r="G117" s="347"/>
    </row>
    <row r="118" spans="1:7" s="268" customFormat="1" ht="25.5">
      <c r="A118" s="60"/>
      <c r="B118" s="64"/>
      <c r="C118" s="184" t="s">
        <v>903</v>
      </c>
      <c r="D118" s="126" t="s">
        <v>778</v>
      </c>
      <c r="E118" s="281">
        <v>2</v>
      </c>
      <c r="F118" s="353"/>
      <c r="G118" s="347"/>
    </row>
    <row r="119" spans="1:7" ht="16.5">
      <c r="A119" s="60"/>
      <c r="B119" s="64"/>
      <c r="C119" s="184" t="s">
        <v>918</v>
      </c>
      <c r="D119" s="126" t="s">
        <v>69</v>
      </c>
      <c r="E119" s="281">
        <v>1</v>
      </c>
      <c r="F119" s="354"/>
      <c r="G119" s="288"/>
    </row>
    <row r="120" spans="1:7" s="269" customFormat="1" ht="16.5">
      <c r="A120" s="60"/>
      <c r="B120" s="64"/>
      <c r="C120" s="184" t="s">
        <v>464</v>
      </c>
      <c r="D120" s="126" t="s">
        <v>465</v>
      </c>
      <c r="E120" s="281">
        <v>1</v>
      </c>
      <c r="F120" s="352"/>
      <c r="G120" s="347"/>
    </row>
    <row r="121" spans="1:7" s="269" customFormat="1" ht="16.5">
      <c r="A121" s="60"/>
      <c r="B121" s="64"/>
      <c r="C121" s="184"/>
      <c r="D121" s="126"/>
      <c r="E121" s="281"/>
      <c r="F121" s="352"/>
      <c r="G121" s="347"/>
    </row>
    <row r="122" spans="1:7" s="2" customFormat="1" ht="16.5">
      <c r="A122" s="200">
        <v>2</v>
      </c>
      <c r="B122" s="35"/>
      <c r="C122" s="198" t="s">
        <v>921</v>
      </c>
      <c r="D122" s="277"/>
      <c r="E122" s="295"/>
      <c r="F122" s="355"/>
      <c r="G122" s="262"/>
    </row>
    <row r="123" spans="1:7" ht="49.5">
      <c r="A123" s="100">
        <v>1</v>
      </c>
      <c r="B123" s="98"/>
      <c r="C123" s="127" t="s">
        <v>5</v>
      </c>
      <c r="D123" s="126" t="s">
        <v>781</v>
      </c>
      <c r="E123" s="281">
        <v>1467</v>
      </c>
      <c r="F123" s="355"/>
      <c r="G123" s="262"/>
    </row>
    <row r="124" spans="1:7" ht="16.5">
      <c r="A124" s="97"/>
      <c r="B124" s="98"/>
      <c r="C124" s="141" t="s">
        <v>6</v>
      </c>
      <c r="D124" s="126" t="s">
        <v>781</v>
      </c>
      <c r="E124" s="281">
        <f>E123</f>
        <v>1467</v>
      </c>
      <c r="F124" s="355"/>
      <c r="G124" s="262"/>
    </row>
    <row r="125" spans="1:7" ht="16.5">
      <c r="A125" s="97"/>
      <c r="B125" s="98"/>
      <c r="C125" s="141" t="s">
        <v>7</v>
      </c>
      <c r="D125" s="126" t="s">
        <v>781</v>
      </c>
      <c r="E125" s="281">
        <f>E123/2</f>
        <v>733.5</v>
      </c>
      <c r="F125" s="355"/>
      <c r="G125" s="262"/>
    </row>
    <row r="126" spans="1:7" ht="33">
      <c r="A126" s="97">
        <v>2</v>
      </c>
      <c r="B126" s="98"/>
      <c r="C126" s="117" t="s">
        <v>8</v>
      </c>
      <c r="D126" s="118" t="s">
        <v>781</v>
      </c>
      <c r="E126" s="282">
        <v>1467</v>
      </c>
      <c r="F126" s="355"/>
      <c r="G126" s="262"/>
    </row>
    <row r="127" spans="1:7" ht="16.5">
      <c r="A127" s="97"/>
      <c r="B127" s="98"/>
      <c r="C127" s="119" t="s">
        <v>9</v>
      </c>
      <c r="D127" s="118" t="s">
        <v>790</v>
      </c>
      <c r="E127" s="282">
        <f>0.33*E126</f>
        <v>484.11</v>
      </c>
      <c r="F127" s="355"/>
      <c r="G127" s="262"/>
    </row>
    <row r="128" spans="1:7" ht="16.5">
      <c r="A128" s="97">
        <v>3</v>
      </c>
      <c r="B128" s="98"/>
      <c r="C128" s="117" t="s">
        <v>10</v>
      </c>
      <c r="D128" s="118" t="s">
        <v>781</v>
      </c>
      <c r="E128" s="282">
        <v>1366.7</v>
      </c>
      <c r="F128" s="355"/>
      <c r="G128" s="262"/>
    </row>
    <row r="129" spans="1:7" ht="16.5">
      <c r="A129" s="97"/>
      <c r="B129" s="98"/>
      <c r="C129" s="119" t="s">
        <v>11</v>
      </c>
      <c r="D129" s="118" t="s">
        <v>790</v>
      </c>
      <c r="E129" s="282">
        <f>0.25*E128</f>
        <v>341.675</v>
      </c>
      <c r="F129" s="355"/>
      <c r="G129" s="262"/>
    </row>
    <row r="130" spans="1:7" ht="16.5">
      <c r="A130" s="97">
        <v>4</v>
      </c>
      <c r="B130" s="98"/>
      <c r="C130" s="119" t="s">
        <v>50</v>
      </c>
      <c r="D130" s="118" t="s">
        <v>781</v>
      </c>
      <c r="E130" s="282">
        <f>E128*1.03</f>
        <v>1407.701</v>
      </c>
      <c r="F130" s="355"/>
      <c r="G130" s="262"/>
    </row>
    <row r="131" spans="1:7" ht="16.5">
      <c r="A131" s="97">
        <v>5</v>
      </c>
      <c r="B131" s="98"/>
      <c r="C131" s="119" t="s">
        <v>12</v>
      </c>
      <c r="D131" s="118" t="s">
        <v>13</v>
      </c>
      <c r="E131" s="282">
        <f>ROUND(E128*4,2)</f>
        <v>5466.8</v>
      </c>
      <c r="F131" s="355"/>
      <c r="G131" s="262"/>
    </row>
    <row r="132" spans="1:7" ht="16.5">
      <c r="A132" s="97"/>
      <c r="B132" s="98"/>
      <c r="C132" s="119" t="s">
        <v>14</v>
      </c>
      <c r="D132" s="118" t="s">
        <v>570</v>
      </c>
      <c r="E132" s="282">
        <f>ROUND(6*E128,2)</f>
        <v>8200.2</v>
      </c>
      <c r="F132" s="355"/>
      <c r="G132" s="262"/>
    </row>
    <row r="133" spans="1:7" ht="16.5">
      <c r="A133" s="97"/>
      <c r="B133" s="98"/>
      <c r="C133" s="119" t="s">
        <v>15</v>
      </c>
      <c r="D133" s="118" t="s">
        <v>564</v>
      </c>
      <c r="E133" s="282">
        <v>205</v>
      </c>
      <c r="F133" s="355"/>
      <c r="G133" s="262"/>
    </row>
    <row r="134" spans="1:7" ht="16.5">
      <c r="A134" s="97"/>
      <c r="B134" s="98"/>
      <c r="C134" s="119" t="s">
        <v>16</v>
      </c>
      <c r="D134" s="118" t="s">
        <v>778</v>
      </c>
      <c r="E134" s="282">
        <f>ROUND(2*E133,2)</f>
        <v>410</v>
      </c>
      <c r="F134" s="355"/>
      <c r="G134" s="262"/>
    </row>
    <row r="135" spans="1:7" ht="25.5">
      <c r="A135" s="97">
        <v>6</v>
      </c>
      <c r="B135" s="98"/>
      <c r="C135" s="131" t="s">
        <v>17</v>
      </c>
      <c r="D135" s="118" t="s">
        <v>781</v>
      </c>
      <c r="E135" s="282">
        <v>100.3</v>
      </c>
      <c r="F135" s="355"/>
      <c r="G135" s="262"/>
    </row>
    <row r="136" spans="1:7" ht="16.5">
      <c r="A136" s="97"/>
      <c r="B136" s="109"/>
      <c r="C136" s="119" t="s">
        <v>441</v>
      </c>
      <c r="D136" s="118" t="s">
        <v>781</v>
      </c>
      <c r="E136" s="282">
        <f>ROUND(E135*1.03,2)</f>
        <v>103.31</v>
      </c>
      <c r="F136" s="355"/>
      <c r="G136" s="262"/>
    </row>
    <row r="137" spans="1:7" ht="16.5">
      <c r="A137" s="97">
        <v>7</v>
      </c>
      <c r="B137" s="110"/>
      <c r="C137" s="119" t="s">
        <v>12</v>
      </c>
      <c r="D137" s="118" t="s">
        <v>13</v>
      </c>
      <c r="E137" s="282">
        <f>ROUND(E135*4,2)</f>
        <v>401.2</v>
      </c>
      <c r="F137" s="355"/>
      <c r="G137" s="262"/>
    </row>
    <row r="138" spans="1:7" ht="16.5">
      <c r="A138" s="97"/>
      <c r="B138" s="111"/>
      <c r="C138" s="119" t="s">
        <v>14</v>
      </c>
      <c r="D138" s="118" t="s">
        <v>570</v>
      </c>
      <c r="E138" s="282">
        <f>ROUND(6*E135,2)</f>
        <v>601.8</v>
      </c>
      <c r="F138" s="355"/>
      <c r="G138" s="262"/>
    </row>
    <row r="139" spans="1:7" ht="25.5">
      <c r="A139" s="97">
        <v>8</v>
      </c>
      <c r="B139" s="109"/>
      <c r="C139" s="120" t="s">
        <v>18</v>
      </c>
      <c r="D139" s="132" t="s">
        <v>564</v>
      </c>
      <c r="E139" s="283">
        <v>501.5</v>
      </c>
      <c r="F139" s="355"/>
      <c r="G139" s="262"/>
    </row>
    <row r="140" spans="1:7" ht="16.5">
      <c r="A140" s="97"/>
      <c r="B140" s="109"/>
      <c r="C140" s="48" t="s">
        <v>19</v>
      </c>
      <c r="D140" s="132" t="s">
        <v>570</v>
      </c>
      <c r="E140" s="283">
        <f>1.6*E139</f>
        <v>802.4000000000001</v>
      </c>
      <c r="F140" s="355"/>
      <c r="G140" s="262"/>
    </row>
    <row r="141" spans="1:7" ht="16.5">
      <c r="A141" s="97"/>
      <c r="B141" s="109"/>
      <c r="C141" s="48" t="s">
        <v>20</v>
      </c>
      <c r="D141" s="132" t="s">
        <v>564</v>
      </c>
      <c r="E141" s="284">
        <f>1.1*E139</f>
        <v>551.6500000000001</v>
      </c>
      <c r="F141" s="355"/>
      <c r="G141" s="262"/>
    </row>
    <row r="142" spans="1:7" ht="25.5">
      <c r="A142" s="97">
        <v>9</v>
      </c>
      <c r="B142" s="106"/>
      <c r="C142" s="121" t="s">
        <v>21</v>
      </c>
      <c r="D142" s="122" t="s">
        <v>781</v>
      </c>
      <c r="E142" s="285">
        <v>1467</v>
      </c>
      <c r="F142" s="355"/>
      <c r="G142" s="262"/>
    </row>
    <row r="143" spans="1:7" ht="16.5">
      <c r="A143" s="97"/>
      <c r="B143" s="109"/>
      <c r="C143" s="123" t="s">
        <v>14</v>
      </c>
      <c r="D143" s="124" t="s">
        <v>570</v>
      </c>
      <c r="E143" s="285">
        <f>E142*5.5</f>
        <v>8068.5</v>
      </c>
      <c r="F143" s="355"/>
      <c r="G143" s="262"/>
    </row>
    <row r="144" spans="1:7" ht="16.5">
      <c r="A144" s="97"/>
      <c r="B144" s="109"/>
      <c r="C144" s="123" t="s">
        <v>22</v>
      </c>
      <c r="D144" s="124" t="s">
        <v>781</v>
      </c>
      <c r="E144" s="285">
        <f>E142*1.1</f>
        <v>1613.7</v>
      </c>
      <c r="F144" s="355"/>
      <c r="G144" s="262"/>
    </row>
    <row r="145" spans="1:7" ht="16.5">
      <c r="A145" s="97"/>
      <c r="B145" s="109"/>
      <c r="C145" s="123" t="s">
        <v>23</v>
      </c>
      <c r="D145" s="124" t="s">
        <v>564</v>
      </c>
      <c r="E145" s="285">
        <v>170</v>
      </c>
      <c r="F145" s="355"/>
      <c r="G145" s="262"/>
    </row>
    <row r="146" spans="1:7" ht="16.5">
      <c r="A146" s="97">
        <v>10</v>
      </c>
      <c r="B146" s="109"/>
      <c r="C146" s="125" t="s">
        <v>24</v>
      </c>
      <c r="D146" s="126" t="s">
        <v>781</v>
      </c>
      <c r="E146" s="281">
        <f>E142</f>
        <v>1467</v>
      </c>
      <c r="F146" s="355"/>
      <c r="G146" s="262"/>
    </row>
    <row r="147" spans="1:7" ht="16.5">
      <c r="A147" s="112"/>
      <c r="B147" s="112"/>
      <c r="C147" s="141" t="s">
        <v>11</v>
      </c>
      <c r="D147" s="126" t="s">
        <v>570</v>
      </c>
      <c r="E147" s="281">
        <f>ROUND(0.25*E146,2)</f>
        <v>366.75</v>
      </c>
      <c r="F147" s="355"/>
      <c r="G147" s="262"/>
    </row>
    <row r="148" spans="1:7" ht="16.5">
      <c r="A148" s="112"/>
      <c r="B148" s="88"/>
      <c r="C148" s="141" t="s">
        <v>25</v>
      </c>
      <c r="D148" s="126" t="s">
        <v>570</v>
      </c>
      <c r="E148" s="281">
        <f>ROUND(6.5*E146,2)</f>
        <v>9535.5</v>
      </c>
      <c r="F148" s="355"/>
      <c r="G148" s="262"/>
    </row>
    <row r="149" spans="1:7" ht="16.5">
      <c r="A149" s="112" t="s">
        <v>812</v>
      </c>
      <c r="B149" s="88"/>
      <c r="C149" s="127" t="s">
        <v>26</v>
      </c>
      <c r="D149" s="126" t="s">
        <v>781</v>
      </c>
      <c r="E149" s="281">
        <f>E146</f>
        <v>1467</v>
      </c>
      <c r="F149" s="355"/>
      <c r="G149" s="262"/>
    </row>
    <row r="150" spans="1:7" ht="16.5">
      <c r="A150" s="112"/>
      <c r="B150" s="240"/>
      <c r="C150" s="241" t="s">
        <v>27</v>
      </c>
      <c r="D150" s="129" t="s">
        <v>570</v>
      </c>
      <c r="E150" s="288">
        <f>ROUND(E149*0.2,2)</f>
        <v>293.4</v>
      </c>
      <c r="F150" s="355"/>
      <c r="G150" s="262"/>
    </row>
    <row r="151" spans="1:7" ht="16.5">
      <c r="A151" s="114"/>
      <c r="B151" s="115"/>
      <c r="C151" s="141" t="s">
        <v>28</v>
      </c>
      <c r="D151" s="126" t="s">
        <v>790</v>
      </c>
      <c r="E151" s="281">
        <f>ROUND(E149*0.35,2)</f>
        <v>513.45</v>
      </c>
      <c r="F151" s="355"/>
      <c r="G151" s="262"/>
    </row>
    <row r="152" spans="1:7" ht="16.5">
      <c r="A152" s="114"/>
      <c r="B152" s="115"/>
      <c r="C152" s="177" t="s">
        <v>910</v>
      </c>
      <c r="D152" s="126"/>
      <c r="E152" s="281"/>
      <c r="F152" s="355"/>
      <c r="G152" s="262"/>
    </row>
    <row r="153" spans="1:7" ht="25.5">
      <c r="A153" s="114" t="s">
        <v>813</v>
      </c>
      <c r="B153" s="115"/>
      <c r="C153" s="131" t="s">
        <v>911</v>
      </c>
      <c r="D153" s="126" t="s">
        <v>781</v>
      </c>
      <c r="E153" s="281">
        <v>38</v>
      </c>
      <c r="F153" s="355"/>
      <c r="G153" s="262"/>
    </row>
    <row r="154" spans="1:7" ht="33">
      <c r="A154" s="114"/>
      <c r="B154" s="115"/>
      <c r="C154" s="141" t="s">
        <v>142</v>
      </c>
      <c r="D154" s="126" t="s">
        <v>781</v>
      </c>
      <c r="E154" s="281">
        <f>ROUND(E153*1.03,2)</f>
        <v>39.14</v>
      </c>
      <c r="F154" s="355"/>
      <c r="G154" s="262"/>
    </row>
    <row r="155" spans="1:7" ht="16.5">
      <c r="A155" s="114"/>
      <c r="B155" s="115"/>
      <c r="C155" s="141" t="s">
        <v>12</v>
      </c>
      <c r="D155" s="126" t="s">
        <v>13</v>
      </c>
      <c r="E155" s="281">
        <f>ROUND(E153*4,2)</f>
        <v>152</v>
      </c>
      <c r="F155" s="355"/>
      <c r="G155" s="262"/>
    </row>
    <row r="156" spans="1:7" ht="16.5">
      <c r="A156" s="114"/>
      <c r="B156" s="115"/>
      <c r="C156" s="141" t="s">
        <v>14</v>
      </c>
      <c r="D156" s="126" t="s">
        <v>570</v>
      </c>
      <c r="E156" s="281">
        <f>ROUND(6*E153,2)</f>
        <v>228</v>
      </c>
      <c r="F156" s="355"/>
      <c r="G156" s="262"/>
    </row>
    <row r="157" spans="1:7" ht="25.5">
      <c r="A157" s="114" t="s">
        <v>845</v>
      </c>
      <c r="B157" s="115"/>
      <c r="C157" s="120" t="s">
        <v>912</v>
      </c>
      <c r="D157" s="132" t="s">
        <v>564</v>
      </c>
      <c r="E157" s="283">
        <v>108</v>
      </c>
      <c r="F157" s="355"/>
      <c r="G157" s="262"/>
    </row>
    <row r="158" spans="1:7" ht="16.5">
      <c r="A158" s="114"/>
      <c r="B158" s="115"/>
      <c r="C158" s="48" t="s">
        <v>19</v>
      </c>
      <c r="D158" s="132" t="s">
        <v>570</v>
      </c>
      <c r="E158" s="283">
        <f>1.6*E157</f>
        <v>172.8</v>
      </c>
      <c r="F158" s="355"/>
      <c r="G158" s="262"/>
    </row>
    <row r="159" spans="1:7" ht="16.5">
      <c r="A159" s="114"/>
      <c r="B159" s="242"/>
      <c r="C159" s="243" t="s">
        <v>20</v>
      </c>
      <c r="D159" s="244" t="s">
        <v>564</v>
      </c>
      <c r="E159" s="296">
        <f>1.1*E157</f>
        <v>118.80000000000001</v>
      </c>
      <c r="F159" s="355"/>
      <c r="G159" s="262"/>
    </row>
    <row r="160" spans="1:7" ht="25.5">
      <c r="A160" s="114" t="s">
        <v>846</v>
      </c>
      <c r="B160" s="115"/>
      <c r="C160" s="121" t="s">
        <v>21</v>
      </c>
      <c r="D160" s="122" t="s">
        <v>781</v>
      </c>
      <c r="E160" s="285">
        <v>38</v>
      </c>
      <c r="F160" s="355"/>
      <c r="G160" s="262"/>
    </row>
    <row r="161" spans="1:7" ht="16.5">
      <c r="A161" s="114"/>
      <c r="B161" s="115"/>
      <c r="C161" s="123" t="s">
        <v>14</v>
      </c>
      <c r="D161" s="124" t="s">
        <v>570</v>
      </c>
      <c r="E161" s="285">
        <f>E160*5.5</f>
        <v>209</v>
      </c>
      <c r="F161" s="355"/>
      <c r="G161" s="262"/>
    </row>
    <row r="162" spans="1:7" ht="16.5">
      <c r="A162" s="114"/>
      <c r="B162" s="115"/>
      <c r="C162" s="123" t="s">
        <v>22</v>
      </c>
      <c r="D162" s="124" t="s">
        <v>781</v>
      </c>
      <c r="E162" s="285">
        <f>E160*1.1</f>
        <v>41.800000000000004</v>
      </c>
      <c r="F162" s="355"/>
      <c r="G162" s="262"/>
    </row>
    <row r="163" spans="1:7" ht="16.5">
      <c r="A163" s="114"/>
      <c r="B163" s="115"/>
      <c r="C163" s="123" t="s">
        <v>23</v>
      </c>
      <c r="D163" s="124" t="s">
        <v>564</v>
      </c>
      <c r="E163" s="285">
        <v>170</v>
      </c>
      <c r="F163" s="355"/>
      <c r="G163" s="262"/>
    </row>
    <row r="164" spans="1:7" ht="16.5">
      <c r="A164" s="114" t="s">
        <v>779</v>
      </c>
      <c r="B164" s="115"/>
      <c r="C164" s="125" t="s">
        <v>913</v>
      </c>
      <c r="D164" s="126" t="s">
        <v>781</v>
      </c>
      <c r="E164" s="281">
        <f>E160</f>
        <v>38</v>
      </c>
      <c r="F164" s="355"/>
      <c r="G164" s="262"/>
    </row>
    <row r="165" spans="1:7" ht="16.5">
      <c r="A165" s="114"/>
      <c r="B165" s="115"/>
      <c r="C165" s="141" t="s">
        <v>11</v>
      </c>
      <c r="D165" s="126" t="s">
        <v>570</v>
      </c>
      <c r="E165" s="281">
        <f>ROUND(0.25*E164,2)</f>
        <v>9.5</v>
      </c>
      <c r="F165" s="355"/>
      <c r="G165" s="262"/>
    </row>
    <row r="166" spans="1:7" ht="16.5">
      <c r="A166" s="114"/>
      <c r="B166" s="115"/>
      <c r="C166" s="141" t="s">
        <v>25</v>
      </c>
      <c r="D166" s="126" t="s">
        <v>570</v>
      </c>
      <c r="E166" s="281">
        <f>ROUND(6.5*E164,2)</f>
        <v>247</v>
      </c>
      <c r="F166" s="355"/>
      <c r="G166" s="262"/>
    </row>
    <row r="167" spans="1:7" ht="16.5">
      <c r="A167" s="114" t="s">
        <v>898</v>
      </c>
      <c r="B167" s="115"/>
      <c r="C167" s="127" t="s">
        <v>914</v>
      </c>
      <c r="D167" s="126" t="s">
        <v>781</v>
      </c>
      <c r="E167" s="281">
        <f>E164</f>
        <v>38</v>
      </c>
      <c r="F167" s="355"/>
      <c r="G167" s="262"/>
    </row>
    <row r="168" spans="1:7" ht="16.5">
      <c r="A168" s="114"/>
      <c r="B168" s="115"/>
      <c r="C168" s="119" t="s">
        <v>27</v>
      </c>
      <c r="D168" s="118" t="s">
        <v>570</v>
      </c>
      <c r="E168" s="282">
        <f>ROUND(E167*0.2,2)</f>
        <v>7.6</v>
      </c>
      <c r="F168" s="355"/>
      <c r="G168" s="262"/>
    </row>
    <row r="169" spans="1:7" ht="16.5">
      <c r="A169" s="114"/>
      <c r="B169" s="115"/>
      <c r="C169" s="119" t="s">
        <v>28</v>
      </c>
      <c r="D169" s="118" t="s">
        <v>790</v>
      </c>
      <c r="E169" s="282">
        <f>ROUND(E167*0.35,2)</f>
        <v>13.3</v>
      </c>
      <c r="F169" s="355"/>
      <c r="G169" s="262"/>
    </row>
    <row r="170" spans="1:7" ht="16.5">
      <c r="A170" s="65"/>
      <c r="B170" s="81"/>
      <c r="C170" s="133" t="s">
        <v>29</v>
      </c>
      <c r="D170" s="133"/>
      <c r="E170" s="286"/>
      <c r="F170" s="355"/>
      <c r="G170" s="262"/>
    </row>
    <row r="171" spans="1:7" ht="33">
      <c r="A171" s="65" t="s">
        <v>563</v>
      </c>
      <c r="B171" s="81"/>
      <c r="C171" s="127" t="s">
        <v>30</v>
      </c>
      <c r="D171" s="126" t="s">
        <v>568</v>
      </c>
      <c r="E171" s="281">
        <v>307</v>
      </c>
      <c r="F171" s="355"/>
      <c r="G171" s="262"/>
    </row>
    <row r="172" spans="1:7" ht="16.5">
      <c r="A172" s="65" t="s">
        <v>802</v>
      </c>
      <c r="B172" s="20"/>
      <c r="C172" s="127" t="s">
        <v>31</v>
      </c>
      <c r="D172" s="126" t="s">
        <v>781</v>
      </c>
      <c r="E172" s="281">
        <v>245.5</v>
      </c>
      <c r="F172" s="355"/>
      <c r="G172" s="262"/>
    </row>
    <row r="173" spans="1:7" ht="16.5">
      <c r="A173" s="65" t="s">
        <v>803</v>
      </c>
      <c r="B173" s="20"/>
      <c r="C173" s="127" t="s">
        <v>32</v>
      </c>
      <c r="D173" s="126" t="s">
        <v>781</v>
      </c>
      <c r="E173" s="281">
        <f>E172</f>
        <v>245.5</v>
      </c>
      <c r="F173" s="355"/>
      <c r="G173" s="262"/>
    </row>
    <row r="174" spans="1:7" ht="33">
      <c r="A174" s="65" t="s">
        <v>804</v>
      </c>
      <c r="B174" s="20"/>
      <c r="C174" s="127" t="s">
        <v>33</v>
      </c>
      <c r="D174" s="126" t="s">
        <v>781</v>
      </c>
      <c r="E174" s="281">
        <v>245.5</v>
      </c>
      <c r="F174" s="355"/>
      <c r="G174" s="262"/>
    </row>
    <row r="175" spans="1:7" ht="16.5">
      <c r="A175" s="65"/>
      <c r="B175" s="20"/>
      <c r="C175" s="141" t="s">
        <v>11</v>
      </c>
      <c r="D175" s="126" t="s">
        <v>790</v>
      </c>
      <c r="E175" s="281">
        <f>0.25*E174</f>
        <v>61.375</v>
      </c>
      <c r="F175" s="355"/>
      <c r="G175" s="262"/>
    </row>
    <row r="176" spans="1:7" ht="33">
      <c r="A176" s="138"/>
      <c r="B176" s="138"/>
      <c r="C176" s="134" t="s">
        <v>469</v>
      </c>
      <c r="D176" s="126" t="s">
        <v>781</v>
      </c>
      <c r="E176" s="281">
        <f>ROUND(E174*1.03,2)</f>
        <v>252.87</v>
      </c>
      <c r="F176" s="355"/>
      <c r="G176" s="262"/>
    </row>
    <row r="177" spans="1:7" ht="16.5">
      <c r="A177" s="138"/>
      <c r="B177" s="138"/>
      <c r="C177" s="134" t="s">
        <v>12</v>
      </c>
      <c r="D177" s="126" t="s">
        <v>778</v>
      </c>
      <c r="E177" s="281">
        <f>ROUND(E174*4,2)</f>
        <v>982</v>
      </c>
      <c r="F177" s="355"/>
      <c r="G177" s="262"/>
    </row>
    <row r="178" spans="1:7" ht="16.5">
      <c r="A178" s="138"/>
      <c r="B178" s="138"/>
      <c r="C178" s="134" t="s">
        <v>14</v>
      </c>
      <c r="D178" s="126" t="s">
        <v>570</v>
      </c>
      <c r="E178" s="281">
        <f>ROUND(6*E174,2)</f>
        <v>1473</v>
      </c>
      <c r="F178" s="355"/>
      <c r="G178" s="262"/>
    </row>
    <row r="179" spans="1:7" ht="16.5">
      <c r="A179" s="139">
        <v>5</v>
      </c>
      <c r="B179" s="139"/>
      <c r="C179" s="135" t="s">
        <v>34</v>
      </c>
      <c r="D179" s="126" t="s">
        <v>781</v>
      </c>
      <c r="E179" s="281">
        <v>245.5</v>
      </c>
      <c r="F179" s="355"/>
      <c r="G179" s="262"/>
    </row>
    <row r="180" spans="1:7" ht="16.5">
      <c r="A180" s="60"/>
      <c r="B180" s="60"/>
      <c r="C180" s="136" t="s">
        <v>22</v>
      </c>
      <c r="D180" s="126" t="s">
        <v>781</v>
      </c>
      <c r="E180" s="281">
        <f>ROUND(E179*1.15,2)</f>
        <v>282.33</v>
      </c>
      <c r="F180" s="355"/>
      <c r="G180" s="262"/>
    </row>
    <row r="181" spans="1:7" ht="16.5">
      <c r="A181" s="60"/>
      <c r="B181" s="60"/>
      <c r="C181" s="134" t="s">
        <v>14</v>
      </c>
      <c r="D181" s="126" t="s">
        <v>570</v>
      </c>
      <c r="E181" s="281">
        <f>ROUND(E179*3.2,2)</f>
        <v>785.6</v>
      </c>
      <c r="F181" s="355"/>
      <c r="G181" s="262"/>
    </row>
    <row r="182" spans="1:7" ht="16.5">
      <c r="A182" s="60">
        <v>6</v>
      </c>
      <c r="B182" s="60"/>
      <c r="C182" s="135" t="s">
        <v>35</v>
      </c>
      <c r="D182" s="126" t="s">
        <v>781</v>
      </c>
      <c r="E182" s="281">
        <v>245.5</v>
      </c>
      <c r="F182" s="355"/>
      <c r="G182" s="262"/>
    </row>
    <row r="183" spans="1:7" ht="16.5">
      <c r="A183" s="60"/>
      <c r="B183" s="60"/>
      <c r="C183" s="134" t="s">
        <v>11</v>
      </c>
      <c r="D183" s="126" t="s">
        <v>570</v>
      </c>
      <c r="E183" s="281">
        <f>ROUND(0.25*E182,2)</f>
        <v>61.38</v>
      </c>
      <c r="F183" s="355"/>
      <c r="G183" s="262"/>
    </row>
    <row r="184" spans="1:7" ht="16.5">
      <c r="A184" s="60"/>
      <c r="B184" s="60"/>
      <c r="C184" s="119" t="s">
        <v>25</v>
      </c>
      <c r="D184" s="118" t="s">
        <v>570</v>
      </c>
      <c r="E184" s="282">
        <f>ROUND(10*E182,2)</f>
        <v>2455</v>
      </c>
      <c r="F184" s="355"/>
      <c r="G184" s="262"/>
    </row>
    <row r="185" spans="1:7" ht="16.5">
      <c r="A185" s="60">
        <v>7</v>
      </c>
      <c r="B185" s="60"/>
      <c r="C185" s="117" t="s">
        <v>36</v>
      </c>
      <c r="D185" s="118" t="s">
        <v>781</v>
      </c>
      <c r="E185" s="282">
        <v>122.8</v>
      </c>
      <c r="F185" s="355"/>
      <c r="G185" s="262"/>
    </row>
    <row r="186" spans="1:7" ht="16.5">
      <c r="A186" s="60"/>
      <c r="B186" s="60"/>
      <c r="C186" s="119" t="s">
        <v>11</v>
      </c>
      <c r="D186" s="118" t="s">
        <v>570</v>
      </c>
      <c r="E186" s="282">
        <f>ROUND(E185*0.2,2)</f>
        <v>24.56</v>
      </c>
      <c r="F186" s="355"/>
      <c r="G186" s="262"/>
    </row>
    <row r="187" spans="1:7" ht="16.5">
      <c r="A187" s="60"/>
      <c r="B187" s="60"/>
      <c r="C187" s="119" t="s">
        <v>37</v>
      </c>
      <c r="D187" s="118" t="s">
        <v>790</v>
      </c>
      <c r="E187" s="282">
        <f>ROUND(E185*0.35,2)</f>
        <v>42.98</v>
      </c>
      <c r="F187" s="355"/>
      <c r="G187" s="262"/>
    </row>
    <row r="188" spans="1:7" ht="33">
      <c r="A188" s="60">
        <v>8</v>
      </c>
      <c r="B188" s="60"/>
      <c r="C188" s="117" t="s">
        <v>38</v>
      </c>
      <c r="D188" s="118" t="s">
        <v>568</v>
      </c>
      <c r="E188" s="282">
        <f>E171</f>
        <v>307</v>
      </c>
      <c r="F188" s="355"/>
      <c r="G188" s="262"/>
    </row>
    <row r="189" spans="1:7" ht="16.5">
      <c r="A189" s="142"/>
      <c r="B189" s="142"/>
      <c r="C189" s="149" t="s">
        <v>39</v>
      </c>
      <c r="D189" s="246"/>
      <c r="E189" s="297"/>
      <c r="F189" s="355"/>
      <c r="G189" s="262"/>
    </row>
    <row r="190" spans="1:7" ht="33">
      <c r="A190" s="60">
        <v>1</v>
      </c>
      <c r="B190" s="60"/>
      <c r="C190" s="127" t="s">
        <v>40</v>
      </c>
      <c r="D190" s="126" t="s">
        <v>568</v>
      </c>
      <c r="E190" s="281">
        <v>51.15</v>
      </c>
      <c r="F190" s="355"/>
      <c r="G190" s="262"/>
    </row>
    <row r="191" spans="1:7" ht="33">
      <c r="A191" s="60">
        <v>2</v>
      </c>
      <c r="B191" s="60"/>
      <c r="C191" s="127" t="s">
        <v>41</v>
      </c>
      <c r="D191" s="126" t="s">
        <v>568</v>
      </c>
      <c r="E191" s="281">
        <v>20.46</v>
      </c>
      <c r="F191" s="355"/>
      <c r="G191" s="262"/>
    </row>
    <row r="192" spans="1:7" ht="16.5">
      <c r="A192" s="60">
        <v>3</v>
      </c>
      <c r="B192" s="60"/>
      <c r="C192" s="127" t="s">
        <v>42</v>
      </c>
      <c r="D192" s="126" t="s">
        <v>781</v>
      </c>
      <c r="E192" s="281">
        <v>204.6</v>
      </c>
      <c r="F192" s="355"/>
      <c r="G192" s="262"/>
    </row>
    <row r="193" spans="1:7" ht="16.5">
      <c r="A193" s="60"/>
      <c r="B193" s="60"/>
      <c r="C193" s="177" t="s">
        <v>478</v>
      </c>
      <c r="D193" s="126"/>
      <c r="E193" s="281"/>
      <c r="F193" s="355"/>
      <c r="G193" s="262"/>
    </row>
    <row r="194" spans="1:7" ht="16.5">
      <c r="A194" s="60">
        <v>1</v>
      </c>
      <c r="B194" s="60"/>
      <c r="C194" s="103" t="s">
        <v>481</v>
      </c>
      <c r="D194" s="97" t="s">
        <v>781</v>
      </c>
      <c r="E194" s="287">
        <v>7.6</v>
      </c>
      <c r="F194" s="355"/>
      <c r="G194" s="262"/>
    </row>
    <row r="195" spans="1:7" ht="16.5">
      <c r="A195" s="60"/>
      <c r="B195" s="60"/>
      <c r="C195" s="91" t="s">
        <v>893</v>
      </c>
      <c r="D195" s="104" t="s">
        <v>781</v>
      </c>
      <c r="E195" s="287">
        <f>0.03*E194</f>
        <v>0.22799999999999998</v>
      </c>
      <c r="F195" s="355"/>
      <c r="G195" s="262"/>
    </row>
    <row r="196" spans="1:7" ht="16.5">
      <c r="A196" s="60"/>
      <c r="B196" s="60"/>
      <c r="C196" s="105" t="s">
        <v>859</v>
      </c>
      <c r="D196" s="104" t="s">
        <v>570</v>
      </c>
      <c r="E196" s="287">
        <f>E194*0.06</f>
        <v>0.45599999999999996</v>
      </c>
      <c r="F196" s="355"/>
      <c r="G196" s="262"/>
    </row>
    <row r="197" spans="1:7" ht="25.5">
      <c r="A197" s="60">
        <v>2</v>
      </c>
      <c r="B197" s="60"/>
      <c r="C197" s="131" t="s">
        <v>482</v>
      </c>
      <c r="D197" s="126" t="s">
        <v>781</v>
      </c>
      <c r="E197" s="281">
        <f>E194</f>
        <v>7.6</v>
      </c>
      <c r="F197" s="355"/>
      <c r="G197" s="262"/>
    </row>
    <row r="198" spans="1:7" ht="16.5">
      <c r="A198" s="247"/>
      <c r="B198" s="247"/>
      <c r="C198" s="119" t="s">
        <v>483</v>
      </c>
      <c r="D198" s="118" t="s">
        <v>781</v>
      </c>
      <c r="E198" s="282">
        <f>ROUND(E197*1.03,2)</f>
        <v>7.83</v>
      </c>
      <c r="F198" s="355"/>
      <c r="G198" s="262"/>
    </row>
    <row r="199" spans="1:7" ht="16.5">
      <c r="A199" s="142"/>
      <c r="B199" s="142"/>
      <c r="C199" s="119" t="s">
        <v>12</v>
      </c>
      <c r="D199" s="118" t="s">
        <v>13</v>
      </c>
      <c r="E199" s="282">
        <f>ROUND(E197*4,2)</f>
        <v>30.4</v>
      </c>
      <c r="F199" s="355"/>
      <c r="G199" s="262"/>
    </row>
    <row r="200" spans="1:7" ht="16.5">
      <c r="A200" s="142"/>
      <c r="B200" s="142"/>
      <c r="C200" s="119" t="s">
        <v>14</v>
      </c>
      <c r="D200" s="118" t="s">
        <v>570</v>
      </c>
      <c r="E200" s="282">
        <f>ROUND(6*E197,2)</f>
        <v>45.6</v>
      </c>
      <c r="F200" s="355"/>
      <c r="G200" s="262"/>
    </row>
    <row r="201" spans="1:7" ht="33">
      <c r="A201" s="142">
        <v>3</v>
      </c>
      <c r="B201" s="142"/>
      <c r="C201" s="103" t="s">
        <v>486</v>
      </c>
      <c r="D201" s="97" t="s">
        <v>781</v>
      </c>
      <c r="E201" s="287">
        <f>E194</f>
        <v>7.6</v>
      </c>
      <c r="F201" s="355"/>
      <c r="G201" s="262"/>
    </row>
    <row r="202" spans="1:7" ht="16.5">
      <c r="A202" s="142"/>
      <c r="B202" s="142"/>
      <c r="C202" s="105" t="s">
        <v>484</v>
      </c>
      <c r="D202" s="97" t="s">
        <v>781</v>
      </c>
      <c r="E202" s="287">
        <f>E201*1.1</f>
        <v>8.36</v>
      </c>
      <c r="F202" s="355"/>
      <c r="G202" s="262"/>
    </row>
    <row r="203" spans="1:7" ht="16.5">
      <c r="A203" s="142"/>
      <c r="B203" s="142"/>
      <c r="C203" s="105" t="s">
        <v>860</v>
      </c>
      <c r="D203" s="97" t="s">
        <v>566</v>
      </c>
      <c r="E203" s="287">
        <f>E201*8</f>
        <v>60.8</v>
      </c>
      <c r="F203" s="355"/>
      <c r="G203" s="262"/>
    </row>
    <row r="204" spans="1:7" ht="16.5">
      <c r="A204" s="142"/>
      <c r="B204" s="142"/>
      <c r="C204" s="105" t="s">
        <v>485</v>
      </c>
      <c r="D204" s="97" t="s">
        <v>564</v>
      </c>
      <c r="E204" s="287">
        <v>13.6</v>
      </c>
      <c r="F204" s="355"/>
      <c r="G204" s="262"/>
    </row>
    <row r="205" spans="1:7" ht="25.5">
      <c r="A205" s="142">
        <v>4</v>
      </c>
      <c r="B205" s="142"/>
      <c r="C205" s="131" t="s">
        <v>487</v>
      </c>
      <c r="D205" s="126" t="s">
        <v>781</v>
      </c>
      <c r="E205" s="281">
        <f>E194</f>
        <v>7.6</v>
      </c>
      <c r="F205" s="355"/>
      <c r="G205" s="262"/>
    </row>
    <row r="206" spans="1:7" ht="33">
      <c r="A206" s="142"/>
      <c r="B206" s="142"/>
      <c r="C206" s="141" t="s">
        <v>488</v>
      </c>
      <c r="D206" s="126" t="s">
        <v>781</v>
      </c>
      <c r="E206" s="281">
        <f>ROUND(E205*1.03,2)</f>
        <v>7.83</v>
      </c>
      <c r="F206" s="355"/>
      <c r="G206" s="262"/>
    </row>
    <row r="207" spans="1:7" ht="16.5">
      <c r="A207" s="142"/>
      <c r="B207" s="142"/>
      <c r="C207" s="141" t="s">
        <v>12</v>
      </c>
      <c r="D207" s="126" t="s">
        <v>13</v>
      </c>
      <c r="E207" s="281">
        <f>ROUND(E205*4,2)</f>
        <v>30.4</v>
      </c>
      <c r="F207" s="355"/>
      <c r="G207" s="262"/>
    </row>
    <row r="208" spans="1:7" ht="16.5">
      <c r="A208" s="142"/>
      <c r="B208" s="142"/>
      <c r="C208" s="141" t="s">
        <v>14</v>
      </c>
      <c r="D208" s="126" t="s">
        <v>570</v>
      </c>
      <c r="E208" s="281">
        <f>ROUND(6*E205,2)</f>
        <v>45.6</v>
      </c>
      <c r="F208" s="355"/>
      <c r="G208" s="262"/>
    </row>
    <row r="209" spans="1:7" ht="16.5">
      <c r="A209" s="142">
        <v>5</v>
      </c>
      <c r="B209" s="142"/>
      <c r="C209" s="125" t="s">
        <v>489</v>
      </c>
      <c r="D209" s="126" t="s">
        <v>781</v>
      </c>
      <c r="E209" s="281">
        <f>E205</f>
        <v>7.6</v>
      </c>
      <c r="F209" s="355"/>
      <c r="G209" s="262"/>
    </row>
    <row r="210" spans="1:7" ht="16.5">
      <c r="A210" s="142"/>
      <c r="B210" s="142"/>
      <c r="C210" s="141" t="s">
        <v>11</v>
      </c>
      <c r="D210" s="126" t="s">
        <v>570</v>
      </c>
      <c r="E210" s="281">
        <f>ROUND(0.25*E209,2)</f>
        <v>1.9</v>
      </c>
      <c r="F210" s="355"/>
      <c r="G210" s="262"/>
    </row>
    <row r="211" spans="1:7" ht="16.5">
      <c r="A211" s="142"/>
      <c r="B211" s="142"/>
      <c r="C211" s="141" t="s">
        <v>25</v>
      </c>
      <c r="D211" s="126" t="s">
        <v>570</v>
      </c>
      <c r="E211" s="281">
        <f>ROUND(6.5*E209,2)</f>
        <v>49.4</v>
      </c>
      <c r="F211" s="355"/>
      <c r="G211" s="262"/>
    </row>
    <row r="212" spans="1:7" ht="16.5">
      <c r="A212" s="142">
        <v>6</v>
      </c>
      <c r="B212" s="142"/>
      <c r="C212" s="127" t="s">
        <v>490</v>
      </c>
      <c r="D212" s="126" t="s">
        <v>781</v>
      </c>
      <c r="E212" s="281">
        <f>E209</f>
        <v>7.6</v>
      </c>
      <c r="F212" s="355"/>
      <c r="G212" s="262"/>
    </row>
    <row r="213" spans="1:7" ht="16.5">
      <c r="A213" s="142"/>
      <c r="B213" s="142"/>
      <c r="C213" s="241" t="s">
        <v>27</v>
      </c>
      <c r="D213" s="129" t="s">
        <v>570</v>
      </c>
      <c r="E213" s="288">
        <f>ROUND(E212*0.2,2)</f>
        <v>1.52</v>
      </c>
      <c r="F213" s="355"/>
      <c r="G213" s="262"/>
    </row>
    <row r="214" spans="1:7" ht="16.5">
      <c r="A214" s="142"/>
      <c r="B214" s="142"/>
      <c r="C214" s="141" t="s">
        <v>28</v>
      </c>
      <c r="D214" s="126" t="s">
        <v>790</v>
      </c>
      <c r="E214" s="281">
        <f>ROUND(E212*0.35,2)</f>
        <v>2.66</v>
      </c>
      <c r="F214" s="355"/>
      <c r="G214" s="262"/>
    </row>
    <row r="215" spans="1:7" ht="49.5">
      <c r="A215" s="142">
        <v>7</v>
      </c>
      <c r="B215" s="142"/>
      <c r="C215" s="159" t="s">
        <v>479</v>
      </c>
      <c r="D215" s="160" t="s">
        <v>477</v>
      </c>
      <c r="E215" s="298">
        <v>2</v>
      </c>
      <c r="F215" s="355"/>
      <c r="G215" s="262"/>
    </row>
    <row r="216" spans="1:7" ht="16.5">
      <c r="A216" s="142"/>
      <c r="B216" s="142"/>
      <c r="C216" s="146" t="s">
        <v>480</v>
      </c>
      <c r="D216" s="147" t="s">
        <v>570</v>
      </c>
      <c r="E216" s="209">
        <v>32.7</v>
      </c>
      <c r="F216" s="355"/>
      <c r="G216" s="262"/>
    </row>
    <row r="217" spans="1:7" ht="16.5">
      <c r="A217" s="142"/>
      <c r="B217" s="142"/>
      <c r="C217" s="146" t="s">
        <v>46</v>
      </c>
      <c r="D217" s="147" t="s">
        <v>568</v>
      </c>
      <c r="E217" s="209">
        <v>2.6</v>
      </c>
      <c r="F217" s="355"/>
      <c r="G217" s="262"/>
    </row>
    <row r="218" spans="1:7" ht="16.5">
      <c r="A218" s="142"/>
      <c r="B218" s="142"/>
      <c r="C218" s="141" t="s">
        <v>47</v>
      </c>
      <c r="D218" s="80" t="s">
        <v>48</v>
      </c>
      <c r="E218" s="283">
        <f>0.24*E217</f>
        <v>0.624</v>
      </c>
      <c r="F218" s="355"/>
      <c r="G218" s="262"/>
    </row>
    <row r="219" spans="1:7" ht="16.5">
      <c r="A219" s="142"/>
      <c r="B219" s="142"/>
      <c r="C219" s="146" t="s">
        <v>49</v>
      </c>
      <c r="D219" s="147" t="s">
        <v>781</v>
      </c>
      <c r="E219" s="209">
        <f>2.5*E215</f>
        <v>5</v>
      </c>
      <c r="F219" s="355"/>
      <c r="G219" s="262"/>
    </row>
    <row r="220" spans="1:7" ht="16.5">
      <c r="A220" s="142"/>
      <c r="B220" s="142"/>
      <c r="C220" s="149" t="s">
        <v>454</v>
      </c>
      <c r="D220" s="133"/>
      <c r="E220" s="286"/>
      <c r="F220" s="355"/>
      <c r="G220" s="262"/>
    </row>
    <row r="221" spans="1:7" ht="33">
      <c r="A221" s="60">
        <v>1</v>
      </c>
      <c r="B221" s="60"/>
      <c r="C221" s="127" t="s">
        <v>43</v>
      </c>
      <c r="D221" s="126" t="s">
        <v>778</v>
      </c>
      <c r="E221" s="281">
        <v>1</v>
      </c>
      <c r="F221" s="355"/>
      <c r="G221" s="262"/>
    </row>
    <row r="222" spans="1:7" ht="33">
      <c r="A222" s="147">
        <v>2</v>
      </c>
      <c r="B222" s="147"/>
      <c r="C222" s="89" t="s">
        <v>455</v>
      </c>
      <c r="D222" s="88" t="s">
        <v>608</v>
      </c>
      <c r="E222" s="299">
        <v>0.38</v>
      </c>
      <c r="F222" s="355"/>
      <c r="G222" s="262"/>
    </row>
    <row r="223" spans="1:7" ht="16.5">
      <c r="A223" s="147">
        <v>3</v>
      </c>
      <c r="B223" s="147"/>
      <c r="C223" s="89" t="s">
        <v>456</v>
      </c>
      <c r="D223" s="88" t="s">
        <v>778</v>
      </c>
      <c r="E223" s="299">
        <v>16</v>
      </c>
      <c r="F223" s="355"/>
      <c r="G223" s="262"/>
    </row>
    <row r="224" spans="1:7" ht="16.5">
      <c r="A224" s="147">
        <v>4</v>
      </c>
      <c r="B224" s="147"/>
      <c r="C224" s="89" t="s">
        <v>457</v>
      </c>
      <c r="D224" s="88" t="s">
        <v>781</v>
      </c>
      <c r="E224" s="299">
        <v>1.9</v>
      </c>
      <c r="F224" s="355"/>
      <c r="G224" s="262"/>
    </row>
    <row r="225" spans="1:7" ht="16.5">
      <c r="A225" s="147">
        <v>5</v>
      </c>
      <c r="B225" s="147"/>
      <c r="C225" s="140" t="s">
        <v>459</v>
      </c>
      <c r="D225" s="126" t="s">
        <v>568</v>
      </c>
      <c r="E225" s="281">
        <v>0.23</v>
      </c>
      <c r="F225" s="355"/>
      <c r="G225" s="262"/>
    </row>
    <row r="226" spans="1:7" ht="16.5">
      <c r="A226" s="147"/>
      <c r="B226" s="147"/>
      <c r="C226" s="146" t="s">
        <v>460</v>
      </c>
      <c r="D226" s="147" t="s">
        <v>568</v>
      </c>
      <c r="E226" s="209">
        <f>E225*1.05</f>
        <v>0.24150000000000002</v>
      </c>
      <c r="F226" s="355"/>
      <c r="G226" s="262"/>
    </row>
    <row r="227" spans="1:7" ht="16.5">
      <c r="A227" s="147"/>
      <c r="B227" s="147"/>
      <c r="C227" s="141" t="s">
        <v>47</v>
      </c>
      <c r="D227" s="126" t="s">
        <v>48</v>
      </c>
      <c r="E227" s="281">
        <f>0.24*E226</f>
        <v>0.057960000000000005</v>
      </c>
      <c r="F227" s="355"/>
      <c r="G227" s="262"/>
    </row>
    <row r="228" spans="1:7" ht="16.5">
      <c r="A228" s="147"/>
      <c r="B228" s="147"/>
      <c r="C228" s="146" t="s">
        <v>49</v>
      </c>
      <c r="D228" s="147" t="s">
        <v>781</v>
      </c>
      <c r="E228" s="209">
        <f>2.5*E225</f>
        <v>0.5750000000000001</v>
      </c>
      <c r="F228" s="355"/>
      <c r="G228" s="262"/>
    </row>
    <row r="229" spans="1:7" ht="16.5">
      <c r="A229" s="142"/>
      <c r="B229" s="150"/>
      <c r="C229" s="151" t="s">
        <v>72</v>
      </c>
      <c r="D229" s="36"/>
      <c r="E229" s="300"/>
      <c r="F229" s="355"/>
      <c r="G229" s="262"/>
    </row>
    <row r="230" spans="1:7" ht="16.5">
      <c r="A230" s="60">
        <v>6</v>
      </c>
      <c r="B230" s="64"/>
      <c r="C230" s="127" t="s">
        <v>58</v>
      </c>
      <c r="D230" s="126" t="s">
        <v>568</v>
      </c>
      <c r="E230" s="281">
        <v>5</v>
      </c>
      <c r="F230" s="355"/>
      <c r="G230" s="262"/>
    </row>
    <row r="231" spans="1:7" ht="16.5">
      <c r="A231" s="60">
        <v>7</v>
      </c>
      <c r="B231" s="64"/>
      <c r="C231" s="130" t="s">
        <v>63</v>
      </c>
      <c r="D231" s="144" t="s">
        <v>568</v>
      </c>
      <c r="E231" s="291">
        <v>2.15</v>
      </c>
      <c r="F231" s="355"/>
      <c r="G231" s="262"/>
    </row>
    <row r="232" spans="1:7" ht="16.5">
      <c r="A232" s="60"/>
      <c r="B232" s="64"/>
      <c r="C232" s="145" t="s">
        <v>45</v>
      </c>
      <c r="D232" s="144" t="s">
        <v>568</v>
      </c>
      <c r="E232" s="291">
        <f>E231*1</f>
        <v>2.15</v>
      </c>
      <c r="F232" s="355"/>
      <c r="G232" s="262"/>
    </row>
    <row r="233" spans="1:7" ht="33">
      <c r="A233" s="60">
        <v>8</v>
      </c>
      <c r="B233" s="64"/>
      <c r="C233" s="127" t="s">
        <v>64</v>
      </c>
      <c r="D233" s="144" t="s">
        <v>568</v>
      </c>
      <c r="E233" s="281">
        <v>7</v>
      </c>
      <c r="F233" s="355"/>
      <c r="G233" s="262"/>
    </row>
    <row r="234" spans="1:7" ht="16.5">
      <c r="A234" s="60"/>
      <c r="B234" s="64"/>
      <c r="C234" s="146" t="s">
        <v>46</v>
      </c>
      <c r="D234" s="147" t="s">
        <v>568</v>
      </c>
      <c r="E234" s="209">
        <f>E233*1.05</f>
        <v>7.3500000000000005</v>
      </c>
      <c r="F234" s="355"/>
      <c r="G234" s="262"/>
    </row>
    <row r="235" spans="1:7" ht="16.5">
      <c r="A235" s="60"/>
      <c r="B235" s="64"/>
      <c r="C235" s="141" t="s">
        <v>47</v>
      </c>
      <c r="D235" s="80" t="s">
        <v>48</v>
      </c>
      <c r="E235" s="283">
        <f>0.24*E234</f>
        <v>1.764</v>
      </c>
      <c r="F235" s="355"/>
      <c r="G235" s="262"/>
    </row>
    <row r="236" spans="1:7" ht="16.5">
      <c r="A236" s="60"/>
      <c r="B236" s="64"/>
      <c r="C236" s="146" t="s">
        <v>49</v>
      </c>
      <c r="D236" s="147" t="s">
        <v>781</v>
      </c>
      <c r="E236" s="209">
        <f>2.5*E233</f>
        <v>17.5</v>
      </c>
      <c r="F236" s="355"/>
      <c r="G236" s="262"/>
    </row>
    <row r="237" spans="1:7" ht="16.5">
      <c r="A237" s="60">
        <v>9</v>
      </c>
      <c r="B237" s="64"/>
      <c r="C237" s="127" t="s">
        <v>65</v>
      </c>
      <c r="D237" s="126" t="s">
        <v>608</v>
      </c>
      <c r="E237" s="301">
        <v>0.156</v>
      </c>
      <c r="F237" s="355"/>
      <c r="G237" s="262"/>
    </row>
    <row r="238" spans="1:7" ht="16.5">
      <c r="A238" s="60"/>
      <c r="B238" s="64"/>
      <c r="C238" s="141" t="s">
        <v>67</v>
      </c>
      <c r="D238" s="126" t="s">
        <v>570</v>
      </c>
      <c r="E238" s="281">
        <v>150</v>
      </c>
      <c r="F238" s="355"/>
      <c r="G238" s="262"/>
    </row>
    <row r="239" spans="1:7" ht="16.5">
      <c r="A239" s="60"/>
      <c r="B239" s="64"/>
      <c r="C239" s="152" t="s">
        <v>66</v>
      </c>
      <c r="D239" s="126" t="s">
        <v>570</v>
      </c>
      <c r="E239" s="281">
        <v>1.2</v>
      </c>
      <c r="F239" s="355"/>
      <c r="G239" s="262"/>
    </row>
    <row r="240" spans="1:7" ht="16.5">
      <c r="A240" s="60"/>
      <c r="B240" s="64"/>
      <c r="C240" s="152" t="s">
        <v>68</v>
      </c>
      <c r="D240" s="126" t="s">
        <v>570</v>
      </c>
      <c r="E240" s="281">
        <v>5</v>
      </c>
      <c r="F240" s="355"/>
      <c r="G240" s="262"/>
    </row>
    <row r="241" spans="1:7" ht="16.5">
      <c r="A241" s="60">
        <v>10</v>
      </c>
      <c r="B241" s="64"/>
      <c r="C241" s="183" t="s">
        <v>734</v>
      </c>
      <c r="D241" s="75" t="s">
        <v>781</v>
      </c>
      <c r="E241" s="302">
        <v>18.7</v>
      </c>
      <c r="F241" s="355"/>
      <c r="G241" s="262"/>
    </row>
    <row r="242" spans="1:7" ht="16.5">
      <c r="A242" s="60"/>
      <c r="B242" s="64"/>
      <c r="C242" s="184" t="s">
        <v>732</v>
      </c>
      <c r="D242" s="75" t="s">
        <v>781</v>
      </c>
      <c r="E242" s="302">
        <f>2.3*E241</f>
        <v>43.01</v>
      </c>
      <c r="F242" s="355"/>
      <c r="G242" s="262"/>
    </row>
    <row r="243" spans="1:7" ht="16.5">
      <c r="A243" s="60"/>
      <c r="B243" s="64"/>
      <c r="C243" s="184" t="s">
        <v>733</v>
      </c>
      <c r="D243" s="75" t="s">
        <v>570</v>
      </c>
      <c r="E243" s="302">
        <f>3.5*E241</f>
        <v>65.45</v>
      </c>
      <c r="F243" s="355"/>
      <c r="G243" s="262"/>
    </row>
    <row r="244" spans="1:7" ht="16.5">
      <c r="A244" s="60">
        <v>11</v>
      </c>
      <c r="B244" s="64"/>
      <c r="C244" s="153" t="s">
        <v>73</v>
      </c>
      <c r="D244" s="126" t="s">
        <v>608</v>
      </c>
      <c r="E244" s="301">
        <v>0.24</v>
      </c>
      <c r="F244" s="355"/>
      <c r="G244" s="262"/>
    </row>
    <row r="245" spans="1:7" ht="16.5">
      <c r="A245" s="60"/>
      <c r="B245" s="64"/>
      <c r="C245" s="154" t="s">
        <v>74</v>
      </c>
      <c r="D245" s="126" t="s">
        <v>570</v>
      </c>
      <c r="E245" s="281">
        <v>41.4</v>
      </c>
      <c r="F245" s="355"/>
      <c r="G245" s="262"/>
    </row>
    <row r="246" spans="1:7" ht="16.5">
      <c r="A246" s="60"/>
      <c r="B246" s="64"/>
      <c r="C246" s="154" t="s">
        <v>75</v>
      </c>
      <c r="D246" s="126" t="s">
        <v>570</v>
      </c>
      <c r="E246" s="281">
        <v>88.2</v>
      </c>
      <c r="F246" s="355"/>
      <c r="G246" s="262"/>
    </row>
    <row r="247" spans="1:7" ht="16.5">
      <c r="A247" s="60"/>
      <c r="B247" s="64"/>
      <c r="C247" s="152" t="s">
        <v>76</v>
      </c>
      <c r="D247" s="126" t="s">
        <v>570</v>
      </c>
      <c r="E247" s="281">
        <v>88.2</v>
      </c>
      <c r="F247" s="355"/>
      <c r="G247" s="262"/>
    </row>
    <row r="248" spans="1:7" ht="16.5">
      <c r="A248" s="60"/>
      <c r="B248" s="64"/>
      <c r="C248" s="154" t="s">
        <v>77</v>
      </c>
      <c r="D248" s="126" t="s">
        <v>570</v>
      </c>
      <c r="E248" s="281">
        <v>13.4</v>
      </c>
      <c r="F248" s="355"/>
      <c r="G248" s="262"/>
    </row>
    <row r="249" spans="1:7" ht="16.5">
      <c r="A249" s="60"/>
      <c r="B249" s="64"/>
      <c r="C249" s="154" t="s">
        <v>78</v>
      </c>
      <c r="D249" s="126" t="s">
        <v>570</v>
      </c>
      <c r="E249" s="281">
        <v>0.46</v>
      </c>
      <c r="F249" s="355"/>
      <c r="G249" s="262"/>
    </row>
    <row r="250" spans="1:7" ht="16.5">
      <c r="A250" s="60"/>
      <c r="B250" s="64"/>
      <c r="C250" s="154" t="s">
        <v>79</v>
      </c>
      <c r="D250" s="126"/>
      <c r="E250" s="281">
        <v>3.96</v>
      </c>
      <c r="F250" s="355"/>
      <c r="G250" s="262"/>
    </row>
    <row r="251" spans="1:7" ht="16.5">
      <c r="A251" s="60">
        <v>11</v>
      </c>
      <c r="B251" s="64"/>
      <c r="C251" s="153" t="s">
        <v>70</v>
      </c>
      <c r="D251" s="126" t="s">
        <v>69</v>
      </c>
      <c r="E251" s="281">
        <v>1</v>
      </c>
      <c r="F251" s="355"/>
      <c r="G251" s="262"/>
    </row>
    <row r="252" spans="1:7" ht="16.5">
      <c r="A252" s="60"/>
      <c r="B252" s="64"/>
      <c r="C252" s="35" t="s">
        <v>453</v>
      </c>
      <c r="D252" s="147"/>
      <c r="E252" s="209"/>
      <c r="F252" s="355"/>
      <c r="G252" s="262"/>
    </row>
    <row r="253" spans="1:7" ht="16.5">
      <c r="A253" s="60">
        <v>1</v>
      </c>
      <c r="B253" s="64"/>
      <c r="C253" s="127" t="s">
        <v>466</v>
      </c>
      <c r="D253" s="126" t="s">
        <v>568</v>
      </c>
      <c r="E253" s="281">
        <v>6</v>
      </c>
      <c r="F253" s="355"/>
      <c r="G253" s="262"/>
    </row>
    <row r="254" spans="1:7" ht="16.5">
      <c r="A254" s="60"/>
      <c r="B254" s="64"/>
      <c r="C254" s="127" t="s">
        <v>467</v>
      </c>
      <c r="D254" s="126" t="s">
        <v>568</v>
      </c>
      <c r="E254" s="281">
        <v>1.5</v>
      </c>
      <c r="F254" s="355"/>
      <c r="G254" s="262"/>
    </row>
    <row r="255" spans="1:7" ht="16.5">
      <c r="A255" s="60"/>
      <c r="B255" s="64"/>
      <c r="C255" s="210" t="s">
        <v>514</v>
      </c>
      <c r="D255" s="211" t="s">
        <v>511</v>
      </c>
      <c r="E255" s="281">
        <v>1.68</v>
      </c>
      <c r="F255" s="355"/>
      <c r="G255" s="262"/>
    </row>
    <row r="256" spans="1:7" ht="16.5">
      <c r="A256" s="60"/>
      <c r="B256" s="64"/>
      <c r="C256" s="212" t="s">
        <v>512</v>
      </c>
      <c r="D256" s="273" t="s">
        <v>778</v>
      </c>
      <c r="E256" s="281">
        <v>400</v>
      </c>
      <c r="F256" s="355"/>
      <c r="G256" s="262"/>
    </row>
    <row r="257" spans="1:7" ht="16.5">
      <c r="A257" s="60"/>
      <c r="B257" s="64"/>
      <c r="C257" s="212" t="s">
        <v>513</v>
      </c>
      <c r="D257" s="211" t="s">
        <v>511</v>
      </c>
      <c r="E257" s="281">
        <f>E255*0.24</f>
        <v>0.40319999999999995</v>
      </c>
      <c r="F257" s="355"/>
      <c r="G257" s="262"/>
    </row>
    <row r="258" spans="1:7" ht="16.5">
      <c r="A258" s="60"/>
      <c r="B258" s="64"/>
      <c r="C258" s="127" t="s">
        <v>515</v>
      </c>
      <c r="D258" s="126" t="s">
        <v>568</v>
      </c>
      <c r="E258" s="281">
        <v>8.9</v>
      </c>
      <c r="F258" s="355"/>
      <c r="G258" s="262"/>
    </row>
    <row r="259" spans="1:7" ht="16.5">
      <c r="A259" s="60">
        <v>2</v>
      </c>
      <c r="B259" s="64"/>
      <c r="C259" s="130" t="s">
        <v>451</v>
      </c>
      <c r="D259" s="144" t="s">
        <v>568</v>
      </c>
      <c r="E259" s="291">
        <v>0.68</v>
      </c>
      <c r="F259" s="355"/>
      <c r="G259" s="262"/>
    </row>
    <row r="260" spans="1:7" ht="16.5">
      <c r="A260" s="60"/>
      <c r="B260" s="64"/>
      <c r="C260" s="145" t="s">
        <v>45</v>
      </c>
      <c r="D260" s="144" t="s">
        <v>568</v>
      </c>
      <c r="E260" s="291">
        <f>E259*1</f>
        <v>0.68</v>
      </c>
      <c r="F260" s="355"/>
      <c r="G260" s="262"/>
    </row>
    <row r="261" spans="1:7" ht="16.5">
      <c r="A261" s="60">
        <v>3</v>
      </c>
      <c r="B261" s="64"/>
      <c r="C261" s="140" t="s">
        <v>458</v>
      </c>
      <c r="D261" s="126" t="s">
        <v>568</v>
      </c>
      <c r="E261" s="281">
        <v>1</v>
      </c>
      <c r="F261" s="355"/>
      <c r="G261" s="262"/>
    </row>
    <row r="262" spans="1:7" ht="16.5">
      <c r="A262" s="60"/>
      <c r="B262" s="64"/>
      <c r="C262" s="146" t="s">
        <v>906</v>
      </c>
      <c r="D262" s="147" t="s">
        <v>570</v>
      </c>
      <c r="E262" s="209">
        <v>40</v>
      </c>
      <c r="F262" s="355"/>
      <c r="G262" s="262"/>
    </row>
    <row r="263" spans="1:7" ht="16.5">
      <c r="A263" s="60"/>
      <c r="B263" s="64"/>
      <c r="C263" s="146" t="s">
        <v>46</v>
      </c>
      <c r="D263" s="147" t="s">
        <v>568</v>
      </c>
      <c r="E263" s="209">
        <f>E261*1.05</f>
        <v>1.05</v>
      </c>
      <c r="F263" s="355"/>
      <c r="G263" s="262"/>
    </row>
    <row r="264" spans="1:7" ht="16.5">
      <c r="A264" s="60"/>
      <c r="B264" s="64"/>
      <c r="C264" s="141" t="s">
        <v>47</v>
      </c>
      <c r="D264" s="80" t="s">
        <v>48</v>
      </c>
      <c r="E264" s="283">
        <f>0.24*E263</f>
        <v>0.252</v>
      </c>
      <c r="F264" s="355"/>
      <c r="G264" s="262"/>
    </row>
    <row r="265" spans="1:7" ht="16.5">
      <c r="A265" s="60"/>
      <c r="B265" s="64"/>
      <c r="C265" s="146" t="s">
        <v>49</v>
      </c>
      <c r="D265" s="147" t="s">
        <v>781</v>
      </c>
      <c r="E265" s="209">
        <f>2.5*E261</f>
        <v>2.5</v>
      </c>
      <c r="F265" s="355"/>
      <c r="G265" s="262"/>
    </row>
    <row r="266" spans="1:7" ht="38.25">
      <c r="A266" s="363">
        <v>4</v>
      </c>
      <c r="B266" s="364"/>
      <c r="C266" s="397" t="s">
        <v>917</v>
      </c>
      <c r="D266" s="398" t="s">
        <v>69</v>
      </c>
      <c r="E266" s="399">
        <v>2</v>
      </c>
      <c r="F266" s="355"/>
      <c r="G266" s="262"/>
    </row>
    <row r="267" spans="1:7" ht="16.5">
      <c r="A267" s="60"/>
      <c r="B267" s="64"/>
      <c r="C267" s="184" t="s">
        <v>461</v>
      </c>
      <c r="D267" s="126" t="s">
        <v>778</v>
      </c>
      <c r="E267" s="281">
        <f>3*E266</f>
        <v>6</v>
      </c>
      <c r="F267" s="355"/>
      <c r="G267" s="262"/>
    </row>
    <row r="268" spans="1:7" ht="25.5">
      <c r="A268" s="60"/>
      <c r="B268" s="64"/>
      <c r="C268" s="184" t="s">
        <v>462</v>
      </c>
      <c r="D268" s="126" t="s">
        <v>778</v>
      </c>
      <c r="E268" s="281">
        <f>2*E266</f>
        <v>4</v>
      </c>
      <c r="F268" s="355"/>
      <c r="G268" s="262"/>
    </row>
    <row r="269" spans="1:7" ht="16.5">
      <c r="A269" s="60"/>
      <c r="B269" s="64"/>
      <c r="C269" s="184" t="s">
        <v>463</v>
      </c>
      <c r="D269" s="126" t="s">
        <v>69</v>
      </c>
      <c r="E269" s="281">
        <f>1*E266</f>
        <v>2</v>
      </c>
      <c r="F269" s="355"/>
      <c r="G269" s="262"/>
    </row>
    <row r="270" spans="1:7" ht="16.5">
      <c r="A270" s="60"/>
      <c r="B270" s="64"/>
      <c r="C270" s="184" t="s">
        <v>464</v>
      </c>
      <c r="D270" s="126" t="s">
        <v>465</v>
      </c>
      <c r="E270" s="281">
        <f>1*E266</f>
        <v>2</v>
      </c>
      <c r="F270" s="355"/>
      <c r="G270" s="262"/>
    </row>
    <row r="271" spans="1:7" ht="16.5">
      <c r="A271" s="200">
        <v>3</v>
      </c>
      <c r="B271" s="35"/>
      <c r="C271" s="198" t="s">
        <v>850</v>
      </c>
      <c r="D271" s="277"/>
      <c r="E271" s="295"/>
      <c r="F271" s="355"/>
      <c r="G271" s="262"/>
    </row>
    <row r="272" spans="1:7" ht="16.5">
      <c r="A272" s="93"/>
      <c r="B272" s="94"/>
      <c r="C272" s="95" t="s">
        <v>851</v>
      </c>
      <c r="D272" s="96"/>
      <c r="E272" s="303"/>
      <c r="F272" s="355"/>
      <c r="G272" s="262"/>
    </row>
    <row r="273" spans="1:7" ht="16.5">
      <c r="A273" s="97">
        <v>1</v>
      </c>
      <c r="B273" s="98"/>
      <c r="C273" s="99" t="s">
        <v>61</v>
      </c>
      <c r="D273" s="97" t="s">
        <v>781</v>
      </c>
      <c r="E273" s="280">
        <v>520</v>
      </c>
      <c r="F273" s="355"/>
      <c r="G273" s="262"/>
    </row>
    <row r="274" spans="1:7" ht="16.5">
      <c r="A274" s="97">
        <v>2</v>
      </c>
      <c r="B274" s="98"/>
      <c r="C274" s="99" t="s">
        <v>852</v>
      </c>
      <c r="D274" s="97" t="s">
        <v>564</v>
      </c>
      <c r="E274" s="280">
        <v>130</v>
      </c>
      <c r="F274" s="355"/>
      <c r="G274" s="262"/>
    </row>
    <row r="275" spans="1:7" ht="16.5">
      <c r="A275" s="100"/>
      <c r="B275" s="98"/>
      <c r="C275" s="86" t="s">
        <v>704</v>
      </c>
      <c r="D275" s="100" t="s">
        <v>568</v>
      </c>
      <c r="E275" s="304">
        <v>2.8</v>
      </c>
      <c r="F275" s="355"/>
      <c r="G275" s="262"/>
    </row>
    <row r="276" spans="1:7" ht="33">
      <c r="A276" s="100">
        <v>3</v>
      </c>
      <c r="B276" s="98"/>
      <c r="C276" s="101" t="s">
        <v>853</v>
      </c>
      <c r="D276" s="102" t="s">
        <v>568</v>
      </c>
      <c r="E276" s="304">
        <v>15</v>
      </c>
      <c r="F276" s="355"/>
      <c r="G276" s="262"/>
    </row>
    <row r="277" spans="1:7" ht="16.5">
      <c r="A277" s="97"/>
      <c r="B277" s="98"/>
      <c r="C277" s="95" t="s">
        <v>854</v>
      </c>
      <c r="D277" s="97"/>
      <c r="E277" s="280"/>
      <c r="F277" s="355"/>
      <c r="G277" s="262"/>
    </row>
    <row r="278" spans="1:7" ht="16.5">
      <c r="A278" s="97"/>
      <c r="B278" s="98"/>
      <c r="C278" s="87" t="s">
        <v>891</v>
      </c>
      <c r="D278" s="88"/>
      <c r="E278" s="305"/>
      <c r="F278" s="355"/>
      <c r="G278" s="262"/>
    </row>
    <row r="279" spans="1:7" ht="16.5">
      <c r="A279" s="97">
        <v>1</v>
      </c>
      <c r="B279" s="98"/>
      <c r="C279" s="89" t="s">
        <v>887</v>
      </c>
      <c r="D279" s="90" t="s">
        <v>568</v>
      </c>
      <c r="E279" s="305">
        <v>17.05</v>
      </c>
      <c r="F279" s="355"/>
      <c r="G279" s="262"/>
    </row>
    <row r="280" spans="1:7" ht="16.5">
      <c r="A280" s="97"/>
      <c r="B280" s="98"/>
      <c r="C280" s="91" t="s">
        <v>893</v>
      </c>
      <c r="D280" s="90" t="s">
        <v>568</v>
      </c>
      <c r="E280" s="305">
        <f>1.08*E279</f>
        <v>18.414</v>
      </c>
      <c r="F280" s="355"/>
      <c r="G280" s="262"/>
    </row>
    <row r="281" spans="1:7" ht="16.5">
      <c r="A281" s="97"/>
      <c r="B281" s="98"/>
      <c r="C281" s="91" t="s">
        <v>888</v>
      </c>
      <c r="D281" s="90" t="s">
        <v>570</v>
      </c>
      <c r="E281" s="305">
        <f>20*E279</f>
        <v>341</v>
      </c>
      <c r="F281" s="355"/>
      <c r="G281" s="262"/>
    </row>
    <row r="282" spans="1:7" ht="16.5">
      <c r="A282" s="97"/>
      <c r="B282" s="98"/>
      <c r="C282" s="91" t="s">
        <v>889</v>
      </c>
      <c r="D282" s="90" t="s">
        <v>781</v>
      </c>
      <c r="E282" s="305">
        <f>3.4*E279</f>
        <v>57.97</v>
      </c>
      <c r="F282" s="355"/>
      <c r="G282" s="262"/>
    </row>
    <row r="283" spans="1:7" ht="16.5">
      <c r="A283" s="97">
        <v>2</v>
      </c>
      <c r="B283" s="98"/>
      <c r="C283" s="92" t="s">
        <v>890</v>
      </c>
      <c r="D283" s="90" t="s">
        <v>781</v>
      </c>
      <c r="E283" s="305">
        <v>520</v>
      </c>
      <c r="F283" s="355"/>
      <c r="G283" s="262"/>
    </row>
    <row r="284" spans="1:7" ht="16.5">
      <c r="A284" s="97">
        <v>3</v>
      </c>
      <c r="B284" s="98"/>
      <c r="C284" s="103" t="s">
        <v>855</v>
      </c>
      <c r="D284" s="104" t="s">
        <v>781</v>
      </c>
      <c r="E284" s="287">
        <v>520</v>
      </c>
      <c r="F284" s="355"/>
      <c r="G284" s="262"/>
    </row>
    <row r="285" spans="1:7" ht="16.5">
      <c r="A285" s="97"/>
      <c r="B285" s="98"/>
      <c r="C285" s="105" t="s">
        <v>856</v>
      </c>
      <c r="D285" s="104" t="s">
        <v>568</v>
      </c>
      <c r="E285" s="287">
        <f>0.0025*E284</f>
        <v>1.3</v>
      </c>
      <c r="F285" s="355"/>
      <c r="G285" s="262"/>
    </row>
    <row r="286" spans="1:7" ht="16.5">
      <c r="A286" s="97"/>
      <c r="B286" s="98"/>
      <c r="C286" s="105" t="s">
        <v>857</v>
      </c>
      <c r="D286" s="104" t="s">
        <v>781</v>
      </c>
      <c r="E286" s="287">
        <f>E284*1.05</f>
        <v>546</v>
      </c>
      <c r="F286" s="355"/>
      <c r="G286" s="262"/>
    </row>
    <row r="287" spans="1:7" ht="16.5">
      <c r="A287" s="97">
        <v>4</v>
      </c>
      <c r="B287" s="98"/>
      <c r="C287" s="103" t="s">
        <v>858</v>
      </c>
      <c r="D287" s="97" t="s">
        <v>781</v>
      </c>
      <c r="E287" s="287">
        <v>520</v>
      </c>
      <c r="F287" s="355"/>
      <c r="G287" s="262"/>
    </row>
    <row r="288" spans="1:7" ht="16.5">
      <c r="A288" s="97"/>
      <c r="B288" s="98"/>
      <c r="C288" s="91" t="s">
        <v>893</v>
      </c>
      <c r="D288" s="104" t="s">
        <v>568</v>
      </c>
      <c r="E288" s="287">
        <f>0.01*E287</f>
        <v>5.2</v>
      </c>
      <c r="F288" s="355"/>
      <c r="G288" s="262"/>
    </row>
    <row r="289" spans="1:7" ht="16.5">
      <c r="A289" s="97"/>
      <c r="B289" s="109"/>
      <c r="C289" s="105" t="s">
        <v>859</v>
      </c>
      <c r="D289" s="104" t="s">
        <v>570</v>
      </c>
      <c r="E289" s="287">
        <f>E287*0.06</f>
        <v>31.2</v>
      </c>
      <c r="F289" s="355"/>
      <c r="G289" s="262"/>
    </row>
    <row r="290" spans="1:7" ht="33">
      <c r="A290" s="97">
        <v>5</v>
      </c>
      <c r="B290" s="110"/>
      <c r="C290" s="103" t="s">
        <v>437</v>
      </c>
      <c r="D290" s="97" t="s">
        <v>781</v>
      </c>
      <c r="E290" s="287">
        <v>520</v>
      </c>
      <c r="F290" s="355"/>
      <c r="G290" s="262"/>
    </row>
    <row r="291" spans="1:7" ht="16.5">
      <c r="A291" s="97"/>
      <c r="B291" s="111"/>
      <c r="C291" s="105" t="s">
        <v>438</v>
      </c>
      <c r="D291" s="97" t="s">
        <v>781</v>
      </c>
      <c r="E291" s="287">
        <f>E290*1.1</f>
        <v>572</v>
      </c>
      <c r="F291" s="355"/>
      <c r="G291" s="262"/>
    </row>
    <row r="292" spans="1:7" ht="16.5">
      <c r="A292" s="97"/>
      <c r="B292" s="109"/>
      <c r="C292" s="105" t="s">
        <v>860</v>
      </c>
      <c r="D292" s="97" t="s">
        <v>566</v>
      </c>
      <c r="E292" s="287">
        <f>E290*8</f>
        <v>4160</v>
      </c>
      <c r="F292" s="355"/>
      <c r="G292" s="262"/>
    </row>
    <row r="293" spans="1:7" ht="16.5">
      <c r="A293" s="97"/>
      <c r="B293" s="109"/>
      <c r="C293" s="105" t="s">
        <v>861</v>
      </c>
      <c r="D293" s="97" t="s">
        <v>781</v>
      </c>
      <c r="E293" s="287">
        <f>0.15*E290</f>
        <v>78</v>
      </c>
      <c r="F293" s="355"/>
      <c r="G293" s="262"/>
    </row>
    <row r="294" spans="1:7" ht="16.5">
      <c r="A294" s="97">
        <v>6</v>
      </c>
      <c r="B294" s="109"/>
      <c r="C294" s="101" t="s">
        <v>436</v>
      </c>
      <c r="D294" s="97" t="s">
        <v>566</v>
      </c>
      <c r="E294" s="280">
        <v>1</v>
      </c>
      <c r="F294" s="355"/>
      <c r="G294" s="262"/>
    </row>
    <row r="295" spans="1:7" ht="16.5">
      <c r="A295" s="97">
        <v>7</v>
      </c>
      <c r="B295" s="106"/>
      <c r="C295" s="99" t="s">
        <v>886</v>
      </c>
      <c r="D295" s="97" t="s">
        <v>564</v>
      </c>
      <c r="E295" s="287">
        <v>84</v>
      </c>
      <c r="F295" s="355"/>
      <c r="G295" s="262"/>
    </row>
    <row r="296" spans="1:7" ht="16.5">
      <c r="A296" s="97">
        <v>8</v>
      </c>
      <c r="B296" s="109"/>
      <c r="C296" s="107" t="s">
        <v>892</v>
      </c>
      <c r="D296" s="104" t="s">
        <v>564</v>
      </c>
      <c r="E296" s="287">
        <v>40</v>
      </c>
      <c r="F296" s="355"/>
      <c r="G296" s="262"/>
    </row>
    <row r="297" spans="1:7" ht="16.5">
      <c r="A297" s="97">
        <v>9</v>
      </c>
      <c r="B297" s="109"/>
      <c r="C297" s="107" t="s">
        <v>862</v>
      </c>
      <c r="D297" s="104" t="s">
        <v>564</v>
      </c>
      <c r="E297" s="287">
        <v>90</v>
      </c>
      <c r="F297" s="355"/>
      <c r="G297" s="262"/>
    </row>
    <row r="298" spans="1:7" ht="16.5">
      <c r="A298" s="97">
        <v>10</v>
      </c>
      <c r="B298" s="109"/>
      <c r="C298" s="103" t="s">
        <v>863</v>
      </c>
      <c r="D298" s="97" t="s">
        <v>564</v>
      </c>
      <c r="E298" s="287">
        <v>90</v>
      </c>
      <c r="F298" s="355"/>
      <c r="G298" s="262"/>
    </row>
    <row r="299" spans="1:7" ht="16.5">
      <c r="A299" s="97">
        <v>11</v>
      </c>
      <c r="B299" s="109"/>
      <c r="C299" s="103" t="s">
        <v>883</v>
      </c>
      <c r="D299" s="97" t="s">
        <v>564</v>
      </c>
      <c r="E299" s="287">
        <v>90</v>
      </c>
      <c r="F299" s="355"/>
      <c r="G299" s="262"/>
    </row>
    <row r="300" spans="1:7" ht="16.5">
      <c r="A300" s="97">
        <v>12</v>
      </c>
      <c r="B300" s="109"/>
      <c r="C300" s="103" t="s">
        <v>895</v>
      </c>
      <c r="D300" s="97" t="s">
        <v>566</v>
      </c>
      <c r="E300" s="287">
        <v>4</v>
      </c>
      <c r="F300" s="355"/>
      <c r="G300" s="262"/>
    </row>
    <row r="301" spans="1:7" ht="16.5">
      <c r="A301" s="112" t="s">
        <v>845</v>
      </c>
      <c r="B301" s="112"/>
      <c r="C301" s="113" t="s">
        <v>811</v>
      </c>
      <c r="D301" s="90" t="s">
        <v>564</v>
      </c>
      <c r="E301" s="305">
        <v>80</v>
      </c>
      <c r="F301" s="355"/>
      <c r="G301" s="262"/>
    </row>
    <row r="302" spans="1:7" ht="16.5">
      <c r="A302" s="112" t="s">
        <v>846</v>
      </c>
      <c r="B302" s="88"/>
      <c r="C302" s="113" t="s">
        <v>894</v>
      </c>
      <c r="D302" s="90" t="s">
        <v>778</v>
      </c>
      <c r="E302" s="305">
        <v>1</v>
      </c>
      <c r="F302" s="355"/>
      <c r="G302" s="262"/>
    </row>
    <row r="303" spans="1:7" ht="49.5">
      <c r="A303" s="112" t="s">
        <v>779</v>
      </c>
      <c r="B303" s="88"/>
      <c r="C303" s="116" t="s">
        <v>897</v>
      </c>
      <c r="D303" s="90" t="s">
        <v>781</v>
      </c>
      <c r="E303" s="305">
        <v>410.5</v>
      </c>
      <c r="F303" s="355"/>
      <c r="G303" s="262"/>
    </row>
    <row r="304" spans="1:7" ht="16.5">
      <c r="A304" s="112" t="s">
        <v>898</v>
      </c>
      <c r="B304" s="90"/>
      <c r="C304" s="92" t="s">
        <v>896</v>
      </c>
      <c r="D304" s="90" t="s">
        <v>568</v>
      </c>
      <c r="E304" s="305">
        <v>2.53</v>
      </c>
      <c r="F304" s="355"/>
      <c r="G304" s="262"/>
    </row>
    <row r="305" spans="1:7" ht="16.5">
      <c r="A305" s="114"/>
      <c r="B305" s="115"/>
      <c r="C305" s="91" t="s">
        <v>893</v>
      </c>
      <c r="D305" s="90" t="s">
        <v>568</v>
      </c>
      <c r="E305" s="305">
        <f>1.08*E304</f>
        <v>2.7324</v>
      </c>
      <c r="F305" s="355"/>
      <c r="G305" s="262"/>
    </row>
    <row r="306" spans="1:7" ht="19.5" customHeight="1">
      <c r="A306" s="65"/>
      <c r="B306" s="81"/>
      <c r="C306" s="91" t="s">
        <v>888</v>
      </c>
      <c r="D306" s="90" t="s">
        <v>570</v>
      </c>
      <c r="E306" s="305">
        <f>20*E304</f>
        <v>50.599999999999994</v>
      </c>
      <c r="F306" s="355"/>
      <c r="G306" s="262"/>
    </row>
    <row r="307" spans="1:7" ht="33">
      <c r="A307" s="65" t="s">
        <v>899</v>
      </c>
      <c r="B307" s="81"/>
      <c r="C307" s="99" t="s">
        <v>884</v>
      </c>
      <c r="D307" s="104" t="s">
        <v>781</v>
      </c>
      <c r="E307" s="280">
        <v>520</v>
      </c>
      <c r="F307" s="355"/>
      <c r="G307" s="262"/>
    </row>
    <row r="308" spans="1:7" ht="16.5">
      <c r="A308" s="65"/>
      <c r="B308" s="20"/>
      <c r="C308" s="108" t="s">
        <v>885</v>
      </c>
      <c r="D308" s="97" t="s">
        <v>790</v>
      </c>
      <c r="E308" s="280">
        <f>E307*0.3</f>
        <v>156</v>
      </c>
      <c r="F308" s="355"/>
      <c r="G308" s="262"/>
    </row>
    <row r="309" spans="1:7" ht="16.5">
      <c r="A309" s="65" t="s">
        <v>54</v>
      </c>
      <c r="B309" s="20"/>
      <c r="C309" s="67" t="s">
        <v>900</v>
      </c>
      <c r="D309" s="20" t="s">
        <v>568</v>
      </c>
      <c r="E309" s="306">
        <v>7.75</v>
      </c>
      <c r="F309" s="355"/>
      <c r="G309" s="262"/>
    </row>
    <row r="310" spans="1:7" ht="16.5">
      <c r="A310" s="65"/>
      <c r="B310" s="20"/>
      <c r="C310" s="73" t="s">
        <v>901</v>
      </c>
      <c r="D310" s="20" t="s">
        <v>778</v>
      </c>
      <c r="E310" s="306">
        <f>E309*390</f>
        <v>3022.5</v>
      </c>
      <c r="F310" s="355"/>
      <c r="G310" s="262"/>
    </row>
    <row r="311" spans="1:7" ht="16.5">
      <c r="A311" s="65"/>
      <c r="B311" s="20"/>
      <c r="C311" s="73" t="s">
        <v>902</v>
      </c>
      <c r="D311" s="20" t="s">
        <v>568</v>
      </c>
      <c r="E311" s="306">
        <f>E309*0.24</f>
        <v>1.8599999999999999</v>
      </c>
      <c r="F311" s="355"/>
      <c r="G311" s="262"/>
    </row>
    <row r="312" spans="1:7" ht="16.5">
      <c r="A312" s="65" t="s">
        <v>55</v>
      </c>
      <c r="B312" s="20"/>
      <c r="C312" s="86" t="s">
        <v>62</v>
      </c>
      <c r="D312" s="20" t="s">
        <v>778</v>
      </c>
      <c r="E312" s="306">
        <v>8</v>
      </c>
      <c r="F312" s="355"/>
      <c r="G312" s="262"/>
    </row>
    <row r="313" spans="1:7" ht="16.5">
      <c r="A313" s="200">
        <v>4</v>
      </c>
      <c r="B313" s="35"/>
      <c r="C313" s="198" t="s">
        <v>71</v>
      </c>
      <c r="D313" s="277"/>
      <c r="E313" s="295"/>
      <c r="F313" s="355"/>
      <c r="G313" s="262"/>
    </row>
    <row r="314" spans="1:7" ht="16.5">
      <c r="A314" s="93"/>
      <c r="B314" s="94"/>
      <c r="C314" s="95" t="s">
        <v>851</v>
      </c>
      <c r="D314" s="96"/>
      <c r="E314" s="303"/>
      <c r="F314" s="355"/>
      <c r="G314" s="262"/>
    </row>
    <row r="315" spans="1:7" ht="33">
      <c r="A315" s="97">
        <v>1</v>
      </c>
      <c r="B315" s="98"/>
      <c r="C315" s="99" t="s">
        <v>86</v>
      </c>
      <c r="D315" s="97" t="s">
        <v>781</v>
      </c>
      <c r="E315" s="280">
        <v>128</v>
      </c>
      <c r="F315" s="355"/>
      <c r="G315" s="262"/>
    </row>
    <row r="316" spans="1:7" ht="33">
      <c r="A316" s="97">
        <v>2</v>
      </c>
      <c r="B316" s="98"/>
      <c r="C316" s="99" t="s">
        <v>141</v>
      </c>
      <c r="D316" s="97" t="s">
        <v>564</v>
      </c>
      <c r="E316" s="280">
        <v>129</v>
      </c>
      <c r="F316" s="355"/>
      <c r="G316" s="262"/>
    </row>
    <row r="317" spans="1:7" ht="33">
      <c r="A317" s="100">
        <v>3</v>
      </c>
      <c r="B317" s="98"/>
      <c r="C317" s="101" t="s">
        <v>853</v>
      </c>
      <c r="D317" s="102" t="s">
        <v>568</v>
      </c>
      <c r="E317" s="304">
        <v>15</v>
      </c>
      <c r="F317" s="355"/>
      <c r="G317" s="262"/>
    </row>
    <row r="318" spans="1:7" ht="16.5">
      <c r="A318" s="97"/>
      <c r="B318" s="98"/>
      <c r="C318" s="63" t="s">
        <v>798</v>
      </c>
      <c r="D318" s="97"/>
      <c r="E318" s="307"/>
      <c r="F318" s="355"/>
      <c r="G318" s="262"/>
    </row>
    <row r="319" spans="1:7" ht="16.5">
      <c r="A319" s="97">
        <v>1</v>
      </c>
      <c r="B319" s="98"/>
      <c r="C319" s="234" t="s">
        <v>402</v>
      </c>
      <c r="D319" s="235" t="s">
        <v>781</v>
      </c>
      <c r="E319" s="308">
        <v>120</v>
      </c>
      <c r="F319" s="355"/>
      <c r="G319" s="262"/>
    </row>
    <row r="320" spans="1:7" ht="16.5">
      <c r="A320" s="97"/>
      <c r="B320" s="98"/>
      <c r="C320" s="236" t="s">
        <v>403</v>
      </c>
      <c r="D320" s="235" t="s">
        <v>568</v>
      </c>
      <c r="E320" s="308">
        <f>0.2*E319</f>
        <v>24</v>
      </c>
      <c r="F320" s="355"/>
      <c r="G320" s="262"/>
    </row>
    <row r="321" spans="1:7" ht="16.5">
      <c r="A321" s="97">
        <v>2</v>
      </c>
      <c r="B321" s="98"/>
      <c r="C321" s="234" t="s">
        <v>398</v>
      </c>
      <c r="D321" s="235" t="s">
        <v>781</v>
      </c>
      <c r="E321" s="308">
        <v>128</v>
      </c>
      <c r="F321" s="355"/>
      <c r="G321" s="262"/>
    </row>
    <row r="322" spans="1:7" ht="16.5">
      <c r="A322" s="97"/>
      <c r="B322" s="98"/>
      <c r="C322" s="236" t="s">
        <v>399</v>
      </c>
      <c r="D322" s="235" t="s">
        <v>568</v>
      </c>
      <c r="E322" s="308">
        <f>0.04*1.05*E321</f>
        <v>5.376</v>
      </c>
      <c r="F322" s="355"/>
      <c r="G322" s="262"/>
    </row>
    <row r="323" spans="1:7" ht="16.5">
      <c r="A323" s="97"/>
      <c r="B323" s="98"/>
      <c r="C323" s="236" t="s">
        <v>400</v>
      </c>
      <c r="D323" s="235" t="s">
        <v>48</v>
      </c>
      <c r="E323" s="308">
        <f>0.24*E322</f>
        <v>1.29024</v>
      </c>
      <c r="F323" s="355"/>
      <c r="G323" s="262"/>
    </row>
    <row r="324" spans="1:7" ht="16.5">
      <c r="A324" s="97">
        <v>3</v>
      </c>
      <c r="B324" s="98"/>
      <c r="C324" s="156" t="s">
        <v>87</v>
      </c>
      <c r="D324" s="132" t="s">
        <v>781</v>
      </c>
      <c r="E324" s="309">
        <v>128</v>
      </c>
      <c r="F324" s="355"/>
      <c r="G324" s="262"/>
    </row>
    <row r="325" spans="1:7" ht="16.5">
      <c r="A325" s="97"/>
      <c r="B325" s="98"/>
      <c r="C325" s="48" t="s">
        <v>85</v>
      </c>
      <c r="D325" s="132" t="s">
        <v>781</v>
      </c>
      <c r="E325" s="309">
        <f>1.05*E324</f>
        <v>134.4</v>
      </c>
      <c r="F325" s="355"/>
      <c r="G325" s="262"/>
    </row>
    <row r="326" spans="1:7" ht="16.5">
      <c r="A326" s="97">
        <v>4</v>
      </c>
      <c r="B326" s="98"/>
      <c r="C326" s="131" t="s">
        <v>88</v>
      </c>
      <c r="D326" s="132" t="s">
        <v>781</v>
      </c>
      <c r="E326" s="309">
        <v>128</v>
      </c>
      <c r="F326" s="355"/>
      <c r="G326" s="262"/>
    </row>
    <row r="327" spans="1:7" ht="16.5">
      <c r="A327" s="97"/>
      <c r="B327" s="98"/>
      <c r="C327" s="48" t="s">
        <v>396</v>
      </c>
      <c r="D327" s="132" t="s">
        <v>781</v>
      </c>
      <c r="E327" s="309">
        <f>1.03*E326</f>
        <v>131.84</v>
      </c>
      <c r="F327" s="355"/>
      <c r="G327" s="262"/>
    </row>
    <row r="328" spans="1:7" ht="16.5">
      <c r="A328" s="97"/>
      <c r="B328" s="98"/>
      <c r="C328" s="48" t="s">
        <v>80</v>
      </c>
      <c r="D328" s="132" t="s">
        <v>778</v>
      </c>
      <c r="E328" s="309">
        <f>4*E326</f>
        <v>512</v>
      </c>
      <c r="F328" s="355"/>
      <c r="G328" s="262"/>
    </row>
    <row r="329" spans="1:7" ht="16.5">
      <c r="A329" s="97">
        <v>5</v>
      </c>
      <c r="B329" s="98"/>
      <c r="C329" s="131" t="s">
        <v>89</v>
      </c>
      <c r="D329" s="132" t="s">
        <v>781</v>
      </c>
      <c r="E329" s="309">
        <v>128</v>
      </c>
      <c r="F329" s="355"/>
      <c r="G329" s="262"/>
    </row>
    <row r="330" spans="1:7" ht="16.5">
      <c r="A330" s="97"/>
      <c r="B330" s="98"/>
      <c r="C330" s="48" t="s">
        <v>397</v>
      </c>
      <c r="D330" s="132" t="s">
        <v>781</v>
      </c>
      <c r="E330" s="309">
        <f>1.03*E329</f>
        <v>131.84</v>
      </c>
      <c r="F330" s="355"/>
      <c r="G330" s="262"/>
    </row>
    <row r="331" spans="1:7" ht="25.5">
      <c r="A331" s="97">
        <v>6</v>
      </c>
      <c r="B331" s="98"/>
      <c r="C331" s="156" t="s">
        <v>81</v>
      </c>
      <c r="D331" s="132" t="s">
        <v>781</v>
      </c>
      <c r="E331" s="309">
        <v>128</v>
      </c>
      <c r="F331" s="355"/>
      <c r="G331" s="262"/>
    </row>
    <row r="332" spans="1:7" ht="16.5">
      <c r="A332" s="97"/>
      <c r="B332" s="98"/>
      <c r="C332" s="155" t="s">
        <v>799</v>
      </c>
      <c r="D332" s="61" t="s">
        <v>781</v>
      </c>
      <c r="E332" s="302">
        <f>1.25*E331</f>
        <v>160</v>
      </c>
      <c r="F332" s="355"/>
      <c r="G332" s="262"/>
    </row>
    <row r="333" spans="1:7" ht="16.5">
      <c r="A333" s="97"/>
      <c r="B333" s="98"/>
      <c r="C333" s="155" t="s">
        <v>800</v>
      </c>
      <c r="D333" s="61" t="s">
        <v>781</v>
      </c>
      <c r="E333" s="302">
        <f>1.25*E331</f>
        <v>160</v>
      </c>
      <c r="F333" s="355"/>
      <c r="G333" s="262"/>
    </row>
    <row r="334" spans="1:7" ht="16.5">
      <c r="A334" s="97"/>
      <c r="B334" s="98"/>
      <c r="C334" s="155" t="s">
        <v>801</v>
      </c>
      <c r="D334" s="61" t="s">
        <v>570</v>
      </c>
      <c r="E334" s="302">
        <f>0.04*E331</f>
        <v>5.12</v>
      </c>
      <c r="F334" s="355"/>
      <c r="G334" s="262"/>
    </row>
    <row r="335" spans="1:7" ht="34.5" customHeight="1">
      <c r="A335" s="97">
        <v>7</v>
      </c>
      <c r="B335" s="98"/>
      <c r="C335" s="234" t="s">
        <v>401</v>
      </c>
      <c r="D335" s="235" t="s">
        <v>778</v>
      </c>
      <c r="E335" s="308">
        <v>10</v>
      </c>
      <c r="F335" s="355"/>
      <c r="G335" s="262"/>
    </row>
    <row r="336" spans="1:7" ht="16.5">
      <c r="A336" s="97"/>
      <c r="B336" s="98"/>
      <c r="C336" s="234" t="s">
        <v>404</v>
      </c>
      <c r="D336" s="235" t="s">
        <v>69</v>
      </c>
      <c r="E336" s="308">
        <v>3</v>
      </c>
      <c r="F336" s="355"/>
      <c r="G336" s="262"/>
    </row>
    <row r="337" spans="1:7" ht="25.5">
      <c r="A337" s="97">
        <v>8</v>
      </c>
      <c r="B337" s="98"/>
      <c r="C337" s="157" t="s">
        <v>82</v>
      </c>
      <c r="D337" s="132" t="s">
        <v>564</v>
      </c>
      <c r="E337" s="309">
        <v>33</v>
      </c>
      <c r="F337" s="355"/>
      <c r="G337" s="262"/>
    </row>
    <row r="338" spans="1:7" ht="16.5">
      <c r="A338" s="97"/>
      <c r="B338" s="98"/>
      <c r="C338" s="48" t="s">
        <v>83</v>
      </c>
      <c r="D338" s="132" t="s">
        <v>564</v>
      </c>
      <c r="E338" s="309">
        <v>26.4</v>
      </c>
      <c r="F338" s="355"/>
      <c r="G338" s="262"/>
    </row>
    <row r="339" spans="1:7" ht="16.5">
      <c r="A339" s="97"/>
      <c r="B339" s="98"/>
      <c r="C339" s="48" t="s">
        <v>84</v>
      </c>
      <c r="D339" s="132" t="s">
        <v>778</v>
      </c>
      <c r="E339" s="309">
        <v>2.4</v>
      </c>
      <c r="F339" s="355"/>
      <c r="G339" s="262"/>
    </row>
    <row r="340" spans="1:7" ht="16.5">
      <c r="A340" s="97"/>
      <c r="B340" s="98"/>
      <c r="C340" s="48" t="s">
        <v>785</v>
      </c>
      <c r="D340" s="132" t="s">
        <v>778</v>
      </c>
      <c r="E340" s="309">
        <f>5*E337</f>
        <v>165</v>
      </c>
      <c r="F340" s="355"/>
      <c r="G340" s="262"/>
    </row>
    <row r="341" spans="1:7" ht="16.5">
      <c r="A341" s="97"/>
      <c r="B341" s="98"/>
      <c r="C341" s="55" t="s">
        <v>90</v>
      </c>
      <c r="D341" s="80"/>
      <c r="E341" s="283"/>
      <c r="F341" s="355"/>
      <c r="G341" s="262"/>
    </row>
    <row r="342" spans="1:7" ht="49.5">
      <c r="A342" s="112" t="s">
        <v>563</v>
      </c>
      <c r="B342" s="88"/>
      <c r="C342" s="116" t="s">
        <v>897</v>
      </c>
      <c r="D342" s="90" t="s">
        <v>781</v>
      </c>
      <c r="E342" s="305">
        <v>456.6</v>
      </c>
      <c r="F342" s="355"/>
      <c r="G342" s="262"/>
    </row>
    <row r="343" spans="1:7" ht="16.5">
      <c r="A343" s="112" t="s">
        <v>802</v>
      </c>
      <c r="B343" s="90"/>
      <c r="C343" s="92" t="s">
        <v>896</v>
      </c>
      <c r="D343" s="90" t="s">
        <v>568</v>
      </c>
      <c r="E343" s="305">
        <v>3.52</v>
      </c>
      <c r="F343" s="355"/>
      <c r="G343" s="262"/>
    </row>
    <row r="344" spans="1:7" ht="16.5">
      <c r="A344" s="114"/>
      <c r="B344" s="115"/>
      <c r="C344" s="91" t="s">
        <v>893</v>
      </c>
      <c r="D344" s="90" t="s">
        <v>568</v>
      </c>
      <c r="E344" s="305">
        <f>1.08*E343</f>
        <v>3.8016</v>
      </c>
      <c r="F344" s="355"/>
      <c r="G344" s="262"/>
    </row>
    <row r="345" spans="1:7" ht="16.5">
      <c r="A345" s="65"/>
      <c r="B345" s="81"/>
      <c r="C345" s="91" t="s">
        <v>888</v>
      </c>
      <c r="D345" s="90" t="s">
        <v>570</v>
      </c>
      <c r="E345" s="305">
        <f>20*E343</f>
        <v>70.4</v>
      </c>
      <c r="F345" s="355"/>
      <c r="G345" s="262"/>
    </row>
    <row r="346" spans="1:7" ht="33">
      <c r="A346" s="65" t="s">
        <v>803</v>
      </c>
      <c r="B346" s="81"/>
      <c r="C346" s="99" t="s">
        <v>884</v>
      </c>
      <c r="D346" s="104" t="s">
        <v>781</v>
      </c>
      <c r="E346" s="280">
        <v>390</v>
      </c>
      <c r="F346" s="355"/>
      <c r="G346" s="262"/>
    </row>
    <row r="347" spans="1:7" ht="16.5">
      <c r="A347" s="65"/>
      <c r="B347" s="20"/>
      <c r="C347" s="108" t="s">
        <v>885</v>
      </c>
      <c r="D347" s="97" t="s">
        <v>790</v>
      </c>
      <c r="E347" s="280">
        <f>E346*0.3</f>
        <v>117</v>
      </c>
      <c r="F347" s="355"/>
      <c r="G347" s="262"/>
    </row>
    <row r="348" spans="1:7" ht="16.5">
      <c r="A348" s="200">
        <v>5</v>
      </c>
      <c r="B348" s="35"/>
      <c r="C348" s="198" t="s">
        <v>435</v>
      </c>
      <c r="D348" s="277"/>
      <c r="E348" s="295"/>
      <c r="F348" s="355"/>
      <c r="G348" s="262"/>
    </row>
    <row r="349" spans="1:7" ht="16.5">
      <c r="A349" s="97">
        <v>1</v>
      </c>
      <c r="B349" s="98"/>
      <c r="C349" s="99" t="s">
        <v>704</v>
      </c>
      <c r="D349" s="97" t="s">
        <v>568</v>
      </c>
      <c r="E349" s="280">
        <v>7.9</v>
      </c>
      <c r="F349" s="355"/>
      <c r="G349" s="262"/>
    </row>
    <row r="350" spans="1:7" ht="16.5">
      <c r="A350" s="100">
        <v>2</v>
      </c>
      <c r="B350" s="98"/>
      <c r="C350" s="158" t="s">
        <v>92</v>
      </c>
      <c r="D350" s="97" t="s">
        <v>781</v>
      </c>
      <c r="E350" s="280">
        <v>94</v>
      </c>
      <c r="F350" s="355"/>
      <c r="G350" s="262"/>
    </row>
    <row r="351" spans="1:7" ht="16.5">
      <c r="A351" s="100"/>
      <c r="B351" s="98"/>
      <c r="C351" s="141" t="s">
        <v>872</v>
      </c>
      <c r="D351" s="126" t="s">
        <v>778</v>
      </c>
      <c r="E351" s="281">
        <f>E350*50</f>
        <v>4700</v>
      </c>
      <c r="F351" s="355"/>
      <c r="G351" s="262"/>
    </row>
    <row r="352" spans="1:7" ht="16.5">
      <c r="A352" s="97"/>
      <c r="B352" s="98"/>
      <c r="C352" s="141" t="s">
        <v>93</v>
      </c>
      <c r="D352" s="126" t="s">
        <v>568</v>
      </c>
      <c r="E352" s="281">
        <f>E350*0.023</f>
        <v>2.162</v>
      </c>
      <c r="F352" s="355"/>
      <c r="G352" s="262"/>
    </row>
    <row r="353" spans="1:7" ht="16.5">
      <c r="A353" s="97">
        <v>3</v>
      </c>
      <c r="B353" s="98"/>
      <c r="C353" s="159" t="s">
        <v>95</v>
      </c>
      <c r="D353" s="160" t="s">
        <v>778</v>
      </c>
      <c r="E353" s="310">
        <v>10</v>
      </c>
      <c r="F353" s="355"/>
      <c r="G353" s="262"/>
    </row>
    <row r="354" spans="1:7" ht="16.5">
      <c r="A354" s="97"/>
      <c r="B354" s="98"/>
      <c r="C354" s="161" t="s">
        <v>96</v>
      </c>
      <c r="D354" s="160" t="s">
        <v>778</v>
      </c>
      <c r="E354" s="310">
        <v>4</v>
      </c>
      <c r="F354" s="355"/>
      <c r="G354" s="262"/>
    </row>
    <row r="355" spans="1:7" ht="16.5">
      <c r="A355" s="97"/>
      <c r="B355" s="98"/>
      <c r="C355" s="161" t="s">
        <v>97</v>
      </c>
      <c r="D355" s="160" t="s">
        <v>778</v>
      </c>
      <c r="E355" s="310">
        <v>6</v>
      </c>
      <c r="F355" s="355"/>
      <c r="G355" s="262"/>
    </row>
    <row r="356" spans="1:7" ht="16.5">
      <c r="A356" s="97"/>
      <c r="B356" s="98"/>
      <c r="C356" s="161" t="s">
        <v>94</v>
      </c>
      <c r="D356" s="162" t="s">
        <v>568</v>
      </c>
      <c r="E356" s="310">
        <f>0.02*E353</f>
        <v>0.2</v>
      </c>
      <c r="F356" s="355"/>
      <c r="G356" s="262"/>
    </row>
    <row r="357" spans="1:7" ht="16.5">
      <c r="A357" s="97">
        <v>4</v>
      </c>
      <c r="B357" s="98"/>
      <c r="C357" s="117" t="s">
        <v>102</v>
      </c>
      <c r="D357" s="118" t="s">
        <v>608</v>
      </c>
      <c r="E357" s="282">
        <v>0.082</v>
      </c>
      <c r="F357" s="355"/>
      <c r="G357" s="262"/>
    </row>
    <row r="358" spans="1:7" ht="16.5">
      <c r="A358" s="97"/>
      <c r="B358" s="98"/>
      <c r="C358" s="119" t="s">
        <v>98</v>
      </c>
      <c r="D358" s="118" t="s">
        <v>608</v>
      </c>
      <c r="E358" s="311">
        <v>0.042</v>
      </c>
      <c r="F358" s="355"/>
      <c r="G358" s="262"/>
    </row>
    <row r="359" spans="1:7" ht="33">
      <c r="A359" s="97"/>
      <c r="B359" s="98"/>
      <c r="C359" s="119" t="s">
        <v>99</v>
      </c>
      <c r="D359" s="118" t="s">
        <v>608</v>
      </c>
      <c r="E359" s="282">
        <v>0.04</v>
      </c>
      <c r="F359" s="355"/>
      <c r="G359" s="262"/>
    </row>
    <row r="360" spans="1:7" ht="16.5">
      <c r="A360" s="97">
        <v>5</v>
      </c>
      <c r="B360" s="98"/>
      <c r="C360" s="131" t="s">
        <v>100</v>
      </c>
      <c r="D360" s="118" t="s">
        <v>781</v>
      </c>
      <c r="E360" s="282">
        <v>2.4</v>
      </c>
      <c r="F360" s="355"/>
      <c r="G360" s="262"/>
    </row>
    <row r="361" spans="1:7" ht="16.5">
      <c r="A361" s="97"/>
      <c r="B361" s="109"/>
      <c r="C361" s="119" t="s">
        <v>93</v>
      </c>
      <c r="D361" s="118" t="s">
        <v>568</v>
      </c>
      <c r="E361" s="282">
        <f>E360*0.06</f>
        <v>0.144</v>
      </c>
      <c r="F361" s="355"/>
      <c r="G361" s="262"/>
    </row>
    <row r="362" spans="1:7" ht="16.5">
      <c r="A362" s="97"/>
      <c r="B362" s="110"/>
      <c r="C362" s="119" t="s">
        <v>101</v>
      </c>
      <c r="D362" s="118" t="s">
        <v>781</v>
      </c>
      <c r="E362" s="282">
        <f>E360*1.1</f>
        <v>2.64</v>
      </c>
      <c r="F362" s="355"/>
      <c r="G362" s="262"/>
    </row>
    <row r="363" spans="1:7" ht="16.5">
      <c r="A363" s="97"/>
      <c r="B363" s="110"/>
      <c r="C363" s="163" t="s">
        <v>133</v>
      </c>
      <c r="D363" s="118"/>
      <c r="E363" s="282"/>
      <c r="F363" s="355"/>
      <c r="G363" s="262"/>
    </row>
    <row r="364" spans="1:7" ht="16.5">
      <c r="A364" s="97">
        <v>1</v>
      </c>
      <c r="B364" s="110"/>
      <c r="C364" s="173" t="s">
        <v>135</v>
      </c>
      <c r="D364" s="118" t="s">
        <v>608</v>
      </c>
      <c r="E364" s="311">
        <v>0.382</v>
      </c>
      <c r="F364" s="355"/>
      <c r="G364" s="262"/>
    </row>
    <row r="365" spans="1:7" ht="16.5">
      <c r="A365" s="97"/>
      <c r="B365" s="110"/>
      <c r="C365" s="119" t="s">
        <v>134</v>
      </c>
      <c r="D365" s="118" t="s">
        <v>608</v>
      </c>
      <c r="E365" s="282">
        <v>0.37</v>
      </c>
      <c r="F365" s="355"/>
      <c r="G365" s="262"/>
    </row>
    <row r="366" spans="1:7" ht="16.5">
      <c r="A366" s="97">
        <v>2</v>
      </c>
      <c r="B366" s="110"/>
      <c r="C366" s="78" t="s">
        <v>139</v>
      </c>
      <c r="D366" s="118" t="s">
        <v>608</v>
      </c>
      <c r="E366" s="282">
        <v>0.02</v>
      </c>
      <c r="F366" s="355"/>
      <c r="G366" s="262"/>
    </row>
    <row r="367" spans="1:7" ht="16.5">
      <c r="A367" s="97">
        <v>3</v>
      </c>
      <c r="B367" s="110"/>
      <c r="C367" s="82" t="s">
        <v>136</v>
      </c>
      <c r="D367" s="20" t="s">
        <v>568</v>
      </c>
      <c r="E367" s="306">
        <v>0.5</v>
      </c>
      <c r="F367" s="355"/>
      <c r="G367" s="262"/>
    </row>
    <row r="368" spans="1:7" ht="16.5">
      <c r="A368" s="97"/>
      <c r="B368" s="110"/>
      <c r="C368" s="73" t="s">
        <v>137</v>
      </c>
      <c r="D368" s="20" t="s">
        <v>568</v>
      </c>
      <c r="E368" s="306">
        <f>1.08*E367</f>
        <v>0.54</v>
      </c>
      <c r="F368" s="355"/>
      <c r="G368" s="262"/>
    </row>
    <row r="369" spans="1:7" ht="16.5">
      <c r="A369" s="97"/>
      <c r="B369" s="110"/>
      <c r="C369" s="47" t="s">
        <v>47</v>
      </c>
      <c r="D369" s="80" t="s">
        <v>48</v>
      </c>
      <c r="E369" s="283">
        <f>0.24*E367</f>
        <v>0.12</v>
      </c>
      <c r="F369" s="355"/>
      <c r="G369" s="262"/>
    </row>
    <row r="370" spans="1:7" ht="16.5">
      <c r="A370" s="97">
        <v>4</v>
      </c>
      <c r="B370" s="110"/>
      <c r="C370" s="79" t="s">
        <v>136</v>
      </c>
      <c r="D370" s="66" t="s">
        <v>568</v>
      </c>
      <c r="E370" s="312">
        <v>0.3</v>
      </c>
      <c r="F370" s="355"/>
      <c r="G370" s="262"/>
    </row>
    <row r="371" spans="1:7" ht="16.5">
      <c r="A371" s="97"/>
      <c r="B371" s="110"/>
      <c r="C371" s="19" t="s">
        <v>138</v>
      </c>
      <c r="D371" s="66" t="s">
        <v>568</v>
      </c>
      <c r="E371" s="312">
        <f>1.08*E370</f>
        <v>0.324</v>
      </c>
      <c r="F371" s="355"/>
      <c r="G371" s="262"/>
    </row>
    <row r="372" spans="1:7" ht="16.5">
      <c r="A372" s="97"/>
      <c r="B372" s="110"/>
      <c r="C372" s="47" t="s">
        <v>47</v>
      </c>
      <c r="D372" s="80" t="s">
        <v>48</v>
      </c>
      <c r="E372" s="283">
        <f>0.24*E370</f>
        <v>0.072</v>
      </c>
      <c r="F372" s="355"/>
      <c r="G372" s="262"/>
    </row>
    <row r="373" spans="1:7" ht="16.5">
      <c r="A373" s="97">
        <v>5</v>
      </c>
      <c r="B373" s="110"/>
      <c r="C373" s="84" t="s">
        <v>180</v>
      </c>
      <c r="D373" s="80" t="s">
        <v>781</v>
      </c>
      <c r="E373" s="313">
        <f>2.5*E370</f>
        <v>0.75</v>
      </c>
      <c r="F373" s="355"/>
      <c r="G373" s="262"/>
    </row>
    <row r="374" spans="1:7" ht="16.5">
      <c r="A374" s="97">
        <v>6</v>
      </c>
      <c r="B374" s="110"/>
      <c r="C374" s="79" t="s">
        <v>140</v>
      </c>
      <c r="D374" s="66" t="s">
        <v>778</v>
      </c>
      <c r="E374" s="312">
        <f>8.2*E370</f>
        <v>2.4599999999999995</v>
      </c>
      <c r="F374" s="355"/>
      <c r="G374" s="262"/>
    </row>
    <row r="375" spans="1:7" ht="16.5">
      <c r="A375" s="97"/>
      <c r="B375" s="111"/>
      <c r="C375" s="163" t="s">
        <v>103</v>
      </c>
      <c r="D375" s="118"/>
      <c r="E375" s="282"/>
      <c r="F375" s="355"/>
      <c r="G375" s="262"/>
    </row>
    <row r="376" spans="1:7" ht="16.5">
      <c r="A376" s="97">
        <v>1</v>
      </c>
      <c r="B376" s="109"/>
      <c r="C376" s="78" t="s">
        <v>114</v>
      </c>
      <c r="D376" s="80" t="s">
        <v>781</v>
      </c>
      <c r="E376" s="283">
        <v>100</v>
      </c>
      <c r="F376" s="355"/>
      <c r="G376" s="262"/>
    </row>
    <row r="377" spans="1:7" ht="16.5">
      <c r="A377" s="97">
        <v>2</v>
      </c>
      <c r="B377" s="109"/>
      <c r="C377" s="164" t="s">
        <v>116</v>
      </c>
      <c r="D377" s="165" t="s">
        <v>781</v>
      </c>
      <c r="E377" s="314">
        <v>124</v>
      </c>
      <c r="F377" s="355"/>
      <c r="G377" s="262"/>
    </row>
    <row r="378" spans="1:7" ht="25.5">
      <c r="A378" s="97">
        <v>3</v>
      </c>
      <c r="B378" s="109"/>
      <c r="C378" s="171" t="s">
        <v>125</v>
      </c>
      <c r="D378" s="11" t="s">
        <v>781</v>
      </c>
      <c r="E378" s="315">
        <v>12</v>
      </c>
      <c r="F378" s="355"/>
      <c r="G378" s="262"/>
    </row>
    <row r="379" spans="1:7" ht="16.5">
      <c r="A379" s="97"/>
      <c r="B379" s="109"/>
      <c r="C379" s="71" t="s">
        <v>123</v>
      </c>
      <c r="D379" s="11" t="s">
        <v>781</v>
      </c>
      <c r="E379" s="315">
        <f>1.03*E378</f>
        <v>12.36</v>
      </c>
      <c r="F379" s="355"/>
      <c r="G379" s="262"/>
    </row>
    <row r="380" spans="1:7" ht="16.5">
      <c r="A380" s="97"/>
      <c r="B380" s="109"/>
      <c r="C380" s="71" t="s">
        <v>785</v>
      </c>
      <c r="D380" s="11" t="s">
        <v>778</v>
      </c>
      <c r="E380" s="315">
        <f>2*E378</f>
        <v>24</v>
      </c>
      <c r="F380" s="355"/>
      <c r="G380" s="262"/>
    </row>
    <row r="381" spans="1:7" ht="16.5">
      <c r="A381" s="97"/>
      <c r="B381" s="109"/>
      <c r="C381" s="71" t="s">
        <v>786</v>
      </c>
      <c r="D381" s="11" t="s">
        <v>781</v>
      </c>
      <c r="E381" s="315">
        <f>1.1*E378</f>
        <v>13.200000000000001</v>
      </c>
      <c r="F381" s="355"/>
      <c r="G381" s="262"/>
    </row>
    <row r="382" spans="1:7" ht="16.5">
      <c r="A382" s="97"/>
      <c r="B382" s="109"/>
      <c r="C382" s="71" t="s">
        <v>787</v>
      </c>
      <c r="D382" s="11" t="s">
        <v>566</v>
      </c>
      <c r="E382" s="315">
        <f>25*E378</f>
        <v>300</v>
      </c>
      <c r="F382" s="355"/>
      <c r="G382" s="262"/>
    </row>
    <row r="383" spans="1:7" ht="16.5">
      <c r="A383" s="97"/>
      <c r="B383" s="109"/>
      <c r="C383" s="71" t="s">
        <v>181</v>
      </c>
      <c r="D383" s="11" t="s">
        <v>570</v>
      </c>
      <c r="E383" s="315">
        <f>0.8*E378</f>
        <v>9.600000000000001</v>
      </c>
      <c r="F383" s="355"/>
      <c r="G383" s="262"/>
    </row>
    <row r="384" spans="1:7" ht="16.5">
      <c r="A384" s="97"/>
      <c r="B384" s="109"/>
      <c r="C384" s="71" t="s">
        <v>124</v>
      </c>
      <c r="D384" s="11" t="s">
        <v>564</v>
      </c>
      <c r="E384" s="315">
        <f>1.5*E378</f>
        <v>18</v>
      </c>
      <c r="F384" s="355"/>
      <c r="G384" s="262"/>
    </row>
    <row r="385" spans="1:7" ht="16.5">
      <c r="A385" s="97">
        <v>4</v>
      </c>
      <c r="B385" s="109"/>
      <c r="C385" s="78" t="s">
        <v>122</v>
      </c>
      <c r="D385" s="80" t="s">
        <v>781</v>
      </c>
      <c r="E385" s="283">
        <f>E388+E393+E378</f>
        <v>265.3</v>
      </c>
      <c r="F385" s="355"/>
      <c r="G385" s="262"/>
    </row>
    <row r="386" spans="1:7" ht="16.5">
      <c r="A386" s="97"/>
      <c r="B386" s="109"/>
      <c r="C386" s="47" t="s">
        <v>11</v>
      </c>
      <c r="D386" s="80" t="s">
        <v>790</v>
      </c>
      <c r="E386" s="283">
        <f>0.15*E385</f>
        <v>39.795</v>
      </c>
      <c r="F386" s="355"/>
      <c r="G386" s="262"/>
    </row>
    <row r="387" spans="1:7" ht="16.5">
      <c r="A387" s="97"/>
      <c r="B387" s="109"/>
      <c r="C387" s="47" t="s">
        <v>439</v>
      </c>
      <c r="D387" s="80" t="s">
        <v>570</v>
      </c>
      <c r="E387" s="283">
        <f>1.6*5*E385</f>
        <v>2122.4</v>
      </c>
      <c r="F387" s="355"/>
      <c r="G387" s="262"/>
    </row>
    <row r="388" spans="1:7" ht="16.5">
      <c r="A388" s="97">
        <v>5</v>
      </c>
      <c r="B388" s="109"/>
      <c r="C388" s="78" t="s">
        <v>117</v>
      </c>
      <c r="D388" s="80" t="s">
        <v>781</v>
      </c>
      <c r="E388" s="283">
        <v>100</v>
      </c>
      <c r="F388" s="355"/>
      <c r="G388" s="262"/>
    </row>
    <row r="389" spans="1:7" ht="16.5">
      <c r="A389" s="97"/>
      <c r="B389" s="109"/>
      <c r="C389" s="47" t="s">
        <v>11</v>
      </c>
      <c r="D389" s="80" t="s">
        <v>790</v>
      </c>
      <c r="E389" s="283">
        <f>0.15*E388</f>
        <v>15</v>
      </c>
      <c r="F389" s="355"/>
      <c r="G389" s="262"/>
    </row>
    <row r="390" spans="1:7" ht="16.5">
      <c r="A390" s="97"/>
      <c r="B390" s="109"/>
      <c r="C390" s="47" t="s">
        <v>440</v>
      </c>
      <c r="D390" s="80" t="s">
        <v>570</v>
      </c>
      <c r="E390" s="283">
        <f>1.6*E388</f>
        <v>160</v>
      </c>
      <c r="F390" s="355"/>
      <c r="G390" s="262"/>
    </row>
    <row r="391" spans="1:7" ht="16.5">
      <c r="A391" s="97"/>
      <c r="B391" s="109"/>
      <c r="C391" s="47" t="s">
        <v>115</v>
      </c>
      <c r="D391" s="80" t="s">
        <v>781</v>
      </c>
      <c r="E391" s="283">
        <f>0.05*E388</f>
        <v>5</v>
      </c>
      <c r="F391" s="355"/>
      <c r="G391" s="262"/>
    </row>
    <row r="392" spans="1:7" ht="16.5">
      <c r="A392" s="97"/>
      <c r="B392" s="109"/>
      <c r="C392" s="47" t="s">
        <v>864</v>
      </c>
      <c r="D392" s="80" t="s">
        <v>790</v>
      </c>
      <c r="E392" s="283">
        <f>0.35*E388</f>
        <v>35</v>
      </c>
      <c r="F392" s="355"/>
      <c r="G392" s="262"/>
    </row>
    <row r="393" spans="1:7" ht="16.5">
      <c r="A393" s="97">
        <v>6</v>
      </c>
      <c r="B393" s="109"/>
      <c r="C393" s="164" t="s">
        <v>121</v>
      </c>
      <c r="D393" s="80" t="s">
        <v>781</v>
      </c>
      <c r="E393" s="283">
        <v>153.3</v>
      </c>
      <c r="F393" s="355"/>
      <c r="G393" s="262"/>
    </row>
    <row r="394" spans="1:7" ht="16.5">
      <c r="A394" s="97"/>
      <c r="B394" s="109"/>
      <c r="C394" s="47" t="s">
        <v>873</v>
      </c>
      <c r="D394" s="80" t="s">
        <v>790</v>
      </c>
      <c r="E394" s="283">
        <f>0.25*E393</f>
        <v>38.325</v>
      </c>
      <c r="F394" s="355"/>
      <c r="G394" s="262"/>
    </row>
    <row r="395" spans="1:7" ht="16.5">
      <c r="A395" s="97"/>
      <c r="B395" s="109"/>
      <c r="C395" s="47" t="s">
        <v>118</v>
      </c>
      <c r="D395" s="80" t="s">
        <v>781</v>
      </c>
      <c r="E395" s="283">
        <f>1.08*E393</f>
        <v>165.56400000000002</v>
      </c>
      <c r="F395" s="355"/>
      <c r="G395" s="262"/>
    </row>
    <row r="396" spans="1:7" ht="16.5">
      <c r="A396" s="97"/>
      <c r="B396" s="109"/>
      <c r="C396" s="47" t="s">
        <v>119</v>
      </c>
      <c r="D396" s="80" t="s">
        <v>570</v>
      </c>
      <c r="E396" s="283">
        <f>4.5*E393</f>
        <v>689.85</v>
      </c>
      <c r="F396" s="355"/>
      <c r="G396" s="262"/>
    </row>
    <row r="397" spans="1:7" ht="16.5">
      <c r="A397" s="97"/>
      <c r="B397" s="109"/>
      <c r="C397" s="47" t="s">
        <v>120</v>
      </c>
      <c r="D397" s="80" t="s">
        <v>570</v>
      </c>
      <c r="E397" s="283">
        <f>0.5*E393</f>
        <v>76.65</v>
      </c>
      <c r="F397" s="355"/>
      <c r="G397" s="262"/>
    </row>
    <row r="398" spans="1:7" ht="16.5">
      <c r="A398" s="261">
        <v>1</v>
      </c>
      <c r="B398" s="167"/>
      <c r="C398" s="164" t="s">
        <v>109</v>
      </c>
      <c r="D398" s="167" t="s">
        <v>781</v>
      </c>
      <c r="E398" s="316">
        <v>67</v>
      </c>
      <c r="F398" s="355"/>
      <c r="G398" s="262"/>
    </row>
    <row r="399" spans="1:7" ht="16.5">
      <c r="A399" s="60"/>
      <c r="B399" s="60"/>
      <c r="C399" s="168" t="s">
        <v>108</v>
      </c>
      <c r="D399" s="169" t="s">
        <v>781</v>
      </c>
      <c r="E399" s="307">
        <v>67.8</v>
      </c>
      <c r="F399" s="355"/>
      <c r="G399" s="262"/>
    </row>
    <row r="400" spans="1:7" ht="16.5">
      <c r="A400" s="142">
        <v>2</v>
      </c>
      <c r="B400" s="142"/>
      <c r="C400" s="164" t="s">
        <v>110</v>
      </c>
      <c r="D400" s="165" t="s">
        <v>781</v>
      </c>
      <c r="E400" s="314">
        <f>E399</f>
        <v>67.8</v>
      </c>
      <c r="F400" s="355"/>
      <c r="G400" s="262"/>
    </row>
    <row r="401" spans="1:7" ht="16.5">
      <c r="A401" s="60"/>
      <c r="B401" s="64"/>
      <c r="C401" s="166" t="s">
        <v>111</v>
      </c>
      <c r="D401" s="165" t="s">
        <v>568</v>
      </c>
      <c r="E401" s="314">
        <f>0.02*1.05*E400</f>
        <v>1.4238</v>
      </c>
      <c r="F401" s="355"/>
      <c r="G401" s="262"/>
    </row>
    <row r="402" spans="1:7" ht="16.5">
      <c r="A402" s="60">
        <v>3</v>
      </c>
      <c r="B402" s="64"/>
      <c r="C402" s="164" t="s">
        <v>104</v>
      </c>
      <c r="D402" s="165" t="s">
        <v>781</v>
      </c>
      <c r="E402" s="314">
        <f>E399</f>
        <v>67.8</v>
      </c>
      <c r="F402" s="355"/>
      <c r="G402" s="262"/>
    </row>
    <row r="403" spans="1:7" ht="16.5">
      <c r="A403" s="60">
        <v>4</v>
      </c>
      <c r="B403" s="64"/>
      <c r="C403" s="164" t="s">
        <v>866</v>
      </c>
      <c r="D403" s="165" t="s">
        <v>781</v>
      </c>
      <c r="E403" s="314">
        <f>E399</f>
        <v>67.8</v>
      </c>
      <c r="F403" s="355"/>
      <c r="G403" s="262"/>
    </row>
    <row r="404" spans="1:7" ht="16.5">
      <c r="A404" s="60"/>
      <c r="B404" s="64"/>
      <c r="C404" s="166" t="s">
        <v>182</v>
      </c>
      <c r="D404" s="167" t="s">
        <v>790</v>
      </c>
      <c r="E404" s="312">
        <f>0.15*E403</f>
        <v>10.17</v>
      </c>
      <c r="F404" s="355"/>
      <c r="G404" s="262"/>
    </row>
    <row r="405" spans="1:7" ht="16.5">
      <c r="A405" s="60"/>
      <c r="B405" s="64"/>
      <c r="C405" s="166" t="s">
        <v>865</v>
      </c>
      <c r="D405" s="165" t="s">
        <v>781</v>
      </c>
      <c r="E405" s="314">
        <f>ROUND((1.08*E403),2)</f>
        <v>73.22</v>
      </c>
      <c r="F405" s="355"/>
      <c r="G405" s="262"/>
    </row>
    <row r="406" spans="1:7" ht="16.5">
      <c r="A406" s="60"/>
      <c r="B406" s="64"/>
      <c r="C406" s="166" t="s">
        <v>106</v>
      </c>
      <c r="D406" s="165" t="s">
        <v>570</v>
      </c>
      <c r="E406" s="314">
        <f>ROUND((4.5*E403),2)</f>
        <v>305.1</v>
      </c>
      <c r="F406" s="355"/>
      <c r="G406" s="262"/>
    </row>
    <row r="407" spans="1:7" ht="16.5">
      <c r="A407" s="60"/>
      <c r="B407" s="64"/>
      <c r="C407" s="166" t="s">
        <v>107</v>
      </c>
      <c r="D407" s="165" t="s">
        <v>570</v>
      </c>
      <c r="E407" s="314">
        <f>ROUND((0.5*E403),2)</f>
        <v>33.9</v>
      </c>
      <c r="F407" s="355"/>
      <c r="G407" s="262"/>
    </row>
    <row r="408" spans="1:7" ht="16.5">
      <c r="A408" s="60"/>
      <c r="B408" s="64"/>
      <c r="C408" s="161" t="s">
        <v>161</v>
      </c>
      <c r="D408" s="160" t="s">
        <v>781</v>
      </c>
      <c r="E408" s="310">
        <f>0.15*E399</f>
        <v>10.17</v>
      </c>
      <c r="F408" s="355"/>
      <c r="G408" s="262"/>
    </row>
    <row r="409" spans="1:7" ht="16.5">
      <c r="A409" s="60"/>
      <c r="B409" s="64"/>
      <c r="C409" s="55" t="s">
        <v>113</v>
      </c>
      <c r="D409" s="80"/>
      <c r="E409" s="283"/>
      <c r="F409" s="355"/>
      <c r="G409" s="262"/>
    </row>
    <row r="410" spans="1:7" ht="25.5">
      <c r="A410" s="60">
        <v>5</v>
      </c>
      <c r="B410" s="64"/>
      <c r="C410" s="84" t="s">
        <v>867</v>
      </c>
      <c r="D410" s="80" t="s">
        <v>781</v>
      </c>
      <c r="E410" s="283">
        <v>56.7</v>
      </c>
      <c r="F410" s="355"/>
      <c r="G410" s="262"/>
    </row>
    <row r="411" spans="1:7" ht="16.5">
      <c r="A411" s="60"/>
      <c r="B411" s="64"/>
      <c r="C411" s="55" t="s">
        <v>470</v>
      </c>
      <c r="D411" s="80"/>
      <c r="E411" s="283"/>
      <c r="F411" s="355"/>
      <c r="G411" s="262"/>
    </row>
    <row r="412" spans="1:7" ht="16.5">
      <c r="A412" s="60">
        <v>6</v>
      </c>
      <c r="B412" s="245"/>
      <c r="C412" s="78" t="s">
        <v>471</v>
      </c>
      <c r="D412" s="80" t="s">
        <v>69</v>
      </c>
      <c r="E412" s="283">
        <v>1</v>
      </c>
      <c r="F412" s="355"/>
      <c r="G412" s="262"/>
    </row>
    <row r="413" spans="1:7" ht="16.5">
      <c r="A413" s="60"/>
      <c r="B413" s="245"/>
      <c r="C413" s="47" t="s">
        <v>472</v>
      </c>
      <c r="D413" s="80" t="s">
        <v>778</v>
      </c>
      <c r="E413" s="283">
        <v>5</v>
      </c>
      <c r="F413" s="355"/>
      <c r="G413" s="262"/>
    </row>
    <row r="414" spans="1:7" ht="16.5">
      <c r="A414" s="60"/>
      <c r="B414" s="245"/>
      <c r="C414" s="47" t="s">
        <v>494</v>
      </c>
      <c r="D414" s="80" t="s">
        <v>778</v>
      </c>
      <c r="E414" s="283">
        <v>5</v>
      </c>
      <c r="F414" s="355"/>
      <c r="G414" s="262"/>
    </row>
    <row r="415" spans="1:7" ht="16.5">
      <c r="A415" s="60"/>
      <c r="B415" s="245"/>
      <c r="C415" s="47" t="s">
        <v>474</v>
      </c>
      <c r="D415" s="80" t="s">
        <v>781</v>
      </c>
      <c r="E415" s="283">
        <v>6</v>
      </c>
      <c r="F415" s="355"/>
      <c r="G415" s="262"/>
    </row>
    <row r="416" spans="1:7" ht="16.5">
      <c r="A416" s="60"/>
      <c r="B416" s="64"/>
      <c r="C416" s="47" t="s">
        <v>495</v>
      </c>
      <c r="D416" s="80" t="s">
        <v>778</v>
      </c>
      <c r="E416" s="283">
        <v>4</v>
      </c>
      <c r="F416" s="355"/>
      <c r="G416" s="262"/>
    </row>
    <row r="417" spans="1:7" ht="16.5">
      <c r="A417" s="60"/>
      <c r="B417" s="64"/>
      <c r="C417" s="47" t="s">
        <v>476</v>
      </c>
      <c r="D417" s="80" t="s">
        <v>778</v>
      </c>
      <c r="E417" s="283">
        <v>8</v>
      </c>
      <c r="F417" s="355"/>
      <c r="G417" s="262"/>
    </row>
    <row r="418" spans="1:7" ht="16.5">
      <c r="A418" s="378">
        <v>7</v>
      </c>
      <c r="B418" s="379"/>
      <c r="C418" s="382" t="s">
        <v>656</v>
      </c>
      <c r="D418" s="383" t="s">
        <v>778</v>
      </c>
      <c r="E418" s="384">
        <v>1</v>
      </c>
      <c r="F418" s="355"/>
      <c r="G418" s="262"/>
    </row>
    <row r="419" spans="1:7" ht="25.5">
      <c r="A419" s="378">
        <v>8</v>
      </c>
      <c r="B419" s="379"/>
      <c r="C419" s="385" t="s">
        <v>919</v>
      </c>
      <c r="D419" s="380" t="s">
        <v>778</v>
      </c>
      <c r="E419" s="381">
        <v>1</v>
      </c>
      <c r="F419" s="355"/>
      <c r="G419" s="262"/>
    </row>
    <row r="420" spans="1:7" ht="25.5">
      <c r="A420" s="378">
        <v>9</v>
      </c>
      <c r="B420" s="379"/>
      <c r="C420" s="385" t="s">
        <v>920</v>
      </c>
      <c r="D420" s="380" t="s">
        <v>778</v>
      </c>
      <c r="E420" s="381">
        <v>1</v>
      </c>
      <c r="F420" s="355"/>
      <c r="G420" s="262"/>
    </row>
    <row r="421" spans="1:7" ht="17.25" customHeight="1">
      <c r="A421" s="200">
        <v>6</v>
      </c>
      <c r="B421" s="35"/>
      <c r="C421" s="198" t="s">
        <v>91</v>
      </c>
      <c r="D421" s="277"/>
      <c r="E421" s="295"/>
      <c r="F421" s="355"/>
      <c r="G421" s="262"/>
    </row>
    <row r="422" spans="1:7" ht="16.5" customHeight="1">
      <c r="A422" s="97">
        <v>1</v>
      </c>
      <c r="B422" s="98"/>
      <c r="C422" s="99" t="s">
        <v>704</v>
      </c>
      <c r="D422" s="97" t="s">
        <v>568</v>
      </c>
      <c r="E422" s="280">
        <v>3.9</v>
      </c>
      <c r="F422" s="355"/>
      <c r="G422" s="262"/>
    </row>
    <row r="423" spans="1:7" ht="16.5">
      <c r="A423" s="100">
        <v>2</v>
      </c>
      <c r="B423" s="98"/>
      <c r="C423" s="158" t="s">
        <v>92</v>
      </c>
      <c r="D423" s="97" t="s">
        <v>781</v>
      </c>
      <c r="E423" s="280">
        <v>56</v>
      </c>
      <c r="F423" s="355"/>
      <c r="G423" s="262"/>
    </row>
    <row r="424" spans="1:7" ht="16.5">
      <c r="A424" s="100"/>
      <c r="B424" s="98"/>
      <c r="C424" s="141" t="s">
        <v>872</v>
      </c>
      <c r="D424" s="126" t="s">
        <v>778</v>
      </c>
      <c r="E424" s="281">
        <f>E423*50</f>
        <v>2800</v>
      </c>
      <c r="F424" s="355"/>
      <c r="G424" s="262"/>
    </row>
    <row r="425" spans="1:7" ht="16.5">
      <c r="A425" s="97"/>
      <c r="B425" s="98"/>
      <c r="C425" s="141" t="s">
        <v>93</v>
      </c>
      <c r="D425" s="126" t="s">
        <v>568</v>
      </c>
      <c r="E425" s="281">
        <f>E423*0.023</f>
        <v>1.288</v>
      </c>
      <c r="F425" s="355"/>
      <c r="G425" s="262"/>
    </row>
    <row r="426" spans="1:7" ht="16.5">
      <c r="A426" s="97">
        <v>3</v>
      </c>
      <c r="B426" s="98"/>
      <c r="C426" s="159" t="s">
        <v>129</v>
      </c>
      <c r="D426" s="160" t="s">
        <v>778</v>
      </c>
      <c r="E426" s="310">
        <v>7</v>
      </c>
      <c r="F426" s="355"/>
      <c r="G426" s="262"/>
    </row>
    <row r="427" spans="1:7" ht="16.5">
      <c r="A427" s="97"/>
      <c r="B427" s="98"/>
      <c r="C427" s="161" t="s">
        <v>96</v>
      </c>
      <c r="D427" s="160" t="s">
        <v>778</v>
      </c>
      <c r="E427" s="310">
        <v>7</v>
      </c>
      <c r="F427" s="355"/>
      <c r="G427" s="262"/>
    </row>
    <row r="428" spans="1:7" ht="16.5">
      <c r="A428" s="97"/>
      <c r="B428" s="98"/>
      <c r="C428" s="161" t="s">
        <v>94</v>
      </c>
      <c r="D428" s="162" t="s">
        <v>568</v>
      </c>
      <c r="E428" s="310">
        <f>0.02*E426</f>
        <v>0.14</v>
      </c>
      <c r="F428" s="355"/>
      <c r="G428" s="262"/>
    </row>
    <row r="429" spans="1:7" ht="16.5">
      <c r="A429" s="97">
        <v>4</v>
      </c>
      <c r="B429" s="98"/>
      <c r="C429" s="117" t="s">
        <v>130</v>
      </c>
      <c r="D429" s="118" t="s">
        <v>608</v>
      </c>
      <c r="E429" s="282">
        <v>0.39</v>
      </c>
      <c r="F429" s="355"/>
      <c r="G429" s="262"/>
    </row>
    <row r="430" spans="1:7" ht="33">
      <c r="A430" s="97"/>
      <c r="B430" s="98"/>
      <c r="C430" s="119" t="s">
        <v>131</v>
      </c>
      <c r="D430" s="118" t="s">
        <v>608</v>
      </c>
      <c r="E430" s="282">
        <v>0.29</v>
      </c>
      <c r="F430" s="355"/>
      <c r="G430" s="262"/>
    </row>
    <row r="431" spans="1:7" ht="33">
      <c r="A431" s="97"/>
      <c r="B431" s="98"/>
      <c r="C431" s="119" t="s">
        <v>132</v>
      </c>
      <c r="D431" s="118" t="s">
        <v>608</v>
      </c>
      <c r="E431" s="282">
        <v>0.1</v>
      </c>
      <c r="F431" s="355"/>
      <c r="G431" s="262"/>
    </row>
    <row r="432" spans="1:7" ht="16.5">
      <c r="A432" s="97">
        <v>5</v>
      </c>
      <c r="B432" s="98"/>
      <c r="C432" s="131" t="s">
        <v>100</v>
      </c>
      <c r="D432" s="118" t="s">
        <v>781</v>
      </c>
      <c r="E432" s="282">
        <v>2.5</v>
      </c>
      <c r="F432" s="355"/>
      <c r="G432" s="262"/>
    </row>
    <row r="433" spans="1:7" ht="16.5">
      <c r="A433" s="97"/>
      <c r="B433" s="109"/>
      <c r="C433" s="119" t="s">
        <v>93</v>
      </c>
      <c r="D433" s="118" t="s">
        <v>568</v>
      </c>
      <c r="E433" s="282">
        <f>E432*0.06</f>
        <v>0.15</v>
      </c>
      <c r="F433" s="355"/>
      <c r="G433" s="262"/>
    </row>
    <row r="434" spans="1:7" ht="16.5">
      <c r="A434" s="97"/>
      <c r="B434" s="110"/>
      <c r="C434" s="119" t="s">
        <v>101</v>
      </c>
      <c r="D434" s="118" t="s">
        <v>781</v>
      </c>
      <c r="E434" s="282">
        <f>E432*1.1</f>
        <v>2.75</v>
      </c>
      <c r="F434" s="355"/>
      <c r="G434" s="262"/>
    </row>
    <row r="435" spans="1:7" ht="16.5">
      <c r="A435" s="97"/>
      <c r="B435" s="111"/>
      <c r="C435" s="163" t="s">
        <v>103</v>
      </c>
      <c r="D435" s="118"/>
      <c r="E435" s="282"/>
      <c r="F435" s="355"/>
      <c r="G435" s="262"/>
    </row>
    <row r="436" spans="1:7" ht="16.5">
      <c r="A436" s="97">
        <v>1</v>
      </c>
      <c r="B436" s="109"/>
      <c r="C436" s="78" t="s">
        <v>114</v>
      </c>
      <c r="D436" s="80" t="s">
        <v>781</v>
      </c>
      <c r="E436" s="283">
        <v>253.2</v>
      </c>
      <c r="F436" s="355"/>
      <c r="G436" s="262"/>
    </row>
    <row r="437" spans="1:7" ht="16.5">
      <c r="A437" s="97">
        <v>2</v>
      </c>
      <c r="B437" s="109"/>
      <c r="C437" s="164" t="s">
        <v>116</v>
      </c>
      <c r="D437" s="165" t="s">
        <v>781</v>
      </c>
      <c r="E437" s="314">
        <v>72.8</v>
      </c>
      <c r="F437" s="355"/>
      <c r="G437" s="262"/>
    </row>
    <row r="438" spans="1:7" ht="25.5">
      <c r="A438" s="97">
        <v>3</v>
      </c>
      <c r="B438" s="109"/>
      <c r="C438" s="171" t="s">
        <v>125</v>
      </c>
      <c r="D438" s="11" t="s">
        <v>781</v>
      </c>
      <c r="E438" s="315">
        <v>12</v>
      </c>
      <c r="F438" s="355"/>
      <c r="G438" s="262"/>
    </row>
    <row r="439" spans="1:7" ht="16.5">
      <c r="A439" s="97"/>
      <c r="B439" s="109"/>
      <c r="C439" s="71" t="s">
        <v>123</v>
      </c>
      <c r="D439" s="11" t="s">
        <v>781</v>
      </c>
      <c r="E439" s="315">
        <f>1.03*E438</f>
        <v>12.36</v>
      </c>
      <c r="F439" s="355"/>
      <c r="G439" s="262"/>
    </row>
    <row r="440" spans="1:7" ht="16.5">
      <c r="A440" s="97"/>
      <c r="B440" s="109"/>
      <c r="C440" s="71" t="s">
        <v>785</v>
      </c>
      <c r="D440" s="11" t="s">
        <v>778</v>
      </c>
      <c r="E440" s="315">
        <f>2*E438</f>
        <v>24</v>
      </c>
      <c r="F440" s="355"/>
      <c r="G440" s="262"/>
    </row>
    <row r="441" spans="1:7" ht="16.5">
      <c r="A441" s="97"/>
      <c r="B441" s="109"/>
      <c r="C441" s="71" t="s">
        <v>786</v>
      </c>
      <c r="D441" s="11" t="s">
        <v>781</v>
      </c>
      <c r="E441" s="315">
        <f>1.1*E438</f>
        <v>13.200000000000001</v>
      </c>
      <c r="F441" s="355"/>
      <c r="G441" s="262"/>
    </row>
    <row r="442" spans="1:7" ht="16.5">
      <c r="A442" s="97"/>
      <c r="B442" s="109"/>
      <c r="C442" s="71" t="s">
        <v>787</v>
      </c>
      <c r="D442" s="11" t="s">
        <v>566</v>
      </c>
      <c r="E442" s="315">
        <f>25*E438</f>
        <v>300</v>
      </c>
      <c r="F442" s="355"/>
      <c r="G442" s="262"/>
    </row>
    <row r="443" spans="1:7" ht="16.5">
      <c r="A443" s="97"/>
      <c r="B443" s="109"/>
      <c r="C443" s="71" t="s">
        <v>181</v>
      </c>
      <c r="D443" s="11" t="s">
        <v>570</v>
      </c>
      <c r="E443" s="315">
        <f>0.8*E438</f>
        <v>9.600000000000001</v>
      </c>
      <c r="F443" s="355"/>
      <c r="G443" s="262"/>
    </row>
    <row r="444" spans="1:7" ht="16.5">
      <c r="A444" s="97"/>
      <c r="B444" s="109"/>
      <c r="C444" s="71" t="s">
        <v>124</v>
      </c>
      <c r="D444" s="11" t="s">
        <v>564</v>
      </c>
      <c r="E444" s="315">
        <f>1.5*E438</f>
        <v>18</v>
      </c>
      <c r="F444" s="355"/>
      <c r="G444" s="262"/>
    </row>
    <row r="445" spans="1:7" ht="16.5">
      <c r="A445" s="97">
        <v>4</v>
      </c>
      <c r="B445" s="109"/>
      <c r="C445" s="78" t="s">
        <v>122</v>
      </c>
      <c r="D445" s="80" t="s">
        <v>781</v>
      </c>
      <c r="E445" s="283">
        <v>309.2</v>
      </c>
      <c r="F445" s="355"/>
      <c r="G445" s="262"/>
    </row>
    <row r="446" spans="1:7" ht="16.5">
      <c r="A446" s="97"/>
      <c r="B446" s="109"/>
      <c r="C446" s="47" t="s">
        <v>11</v>
      </c>
      <c r="D446" s="80" t="s">
        <v>790</v>
      </c>
      <c r="E446" s="283">
        <f>0.15*E445</f>
        <v>46.379999999999995</v>
      </c>
      <c r="F446" s="355"/>
      <c r="G446" s="262"/>
    </row>
    <row r="447" spans="1:7" ht="16.5">
      <c r="A447" s="97"/>
      <c r="B447" s="109"/>
      <c r="C447" s="47" t="s">
        <v>439</v>
      </c>
      <c r="D447" s="80" t="s">
        <v>570</v>
      </c>
      <c r="E447" s="283">
        <f>1.6*5*E445</f>
        <v>2473.6</v>
      </c>
      <c r="F447" s="355"/>
      <c r="G447" s="262"/>
    </row>
    <row r="448" spans="1:7" ht="25.5">
      <c r="A448" s="97">
        <v>5</v>
      </c>
      <c r="B448" s="109"/>
      <c r="C448" s="78" t="s">
        <v>165</v>
      </c>
      <c r="D448" s="80" t="s">
        <v>781</v>
      </c>
      <c r="E448" s="283">
        <f>309.2+E438</f>
        <v>321.2</v>
      </c>
      <c r="F448" s="355"/>
      <c r="G448" s="262"/>
    </row>
    <row r="449" spans="1:7" ht="16.5">
      <c r="A449" s="97"/>
      <c r="B449" s="109"/>
      <c r="C449" s="47" t="s">
        <v>11</v>
      </c>
      <c r="D449" s="80" t="s">
        <v>790</v>
      </c>
      <c r="E449" s="283">
        <f>0.15*E448</f>
        <v>48.18</v>
      </c>
      <c r="F449" s="355"/>
      <c r="G449" s="262"/>
    </row>
    <row r="450" spans="1:7" ht="16.5">
      <c r="A450" s="97"/>
      <c r="B450" s="109"/>
      <c r="C450" s="47" t="s">
        <v>440</v>
      </c>
      <c r="D450" s="80" t="s">
        <v>570</v>
      </c>
      <c r="E450" s="283">
        <f>1.6*E448</f>
        <v>513.92</v>
      </c>
      <c r="F450" s="355"/>
      <c r="G450" s="262"/>
    </row>
    <row r="451" spans="1:7" ht="16.5">
      <c r="A451" s="97"/>
      <c r="B451" s="109"/>
      <c r="C451" s="47" t="s">
        <v>115</v>
      </c>
      <c r="D451" s="80" t="s">
        <v>781</v>
      </c>
      <c r="E451" s="283">
        <f>0.05*E448</f>
        <v>16.06</v>
      </c>
      <c r="F451" s="355"/>
      <c r="G451" s="262"/>
    </row>
    <row r="452" spans="1:7" ht="16.5">
      <c r="A452" s="97"/>
      <c r="B452" s="109"/>
      <c r="C452" s="47" t="s">
        <v>864</v>
      </c>
      <c r="D452" s="80" t="s">
        <v>790</v>
      </c>
      <c r="E452" s="283">
        <f>0.35*E448</f>
        <v>112.41999999999999</v>
      </c>
      <c r="F452" s="355"/>
      <c r="G452" s="262"/>
    </row>
    <row r="453" spans="1:7" ht="16.5">
      <c r="A453" s="97">
        <v>6</v>
      </c>
      <c r="B453" s="109"/>
      <c r="C453" s="164" t="s">
        <v>121</v>
      </c>
      <c r="D453" s="80" t="s">
        <v>781</v>
      </c>
      <c r="E453" s="283">
        <v>72.8</v>
      </c>
      <c r="F453" s="355"/>
      <c r="G453" s="262"/>
    </row>
    <row r="454" spans="1:7" ht="16.5">
      <c r="A454" s="97"/>
      <c r="B454" s="109"/>
      <c r="C454" s="47" t="s">
        <v>27</v>
      </c>
      <c r="D454" s="80" t="s">
        <v>790</v>
      </c>
      <c r="E454" s="283">
        <f>0.25*E453</f>
        <v>18.2</v>
      </c>
      <c r="F454" s="355"/>
      <c r="G454" s="262"/>
    </row>
    <row r="455" spans="1:7" ht="16.5">
      <c r="A455" s="97"/>
      <c r="B455" s="109"/>
      <c r="C455" s="47" t="s">
        <v>118</v>
      </c>
      <c r="D455" s="80" t="s">
        <v>781</v>
      </c>
      <c r="E455" s="283">
        <f>1.08*E453</f>
        <v>78.624</v>
      </c>
      <c r="F455" s="355"/>
      <c r="G455" s="262"/>
    </row>
    <row r="456" spans="1:7" ht="16.5">
      <c r="A456" s="97"/>
      <c r="B456" s="109"/>
      <c r="C456" s="47" t="s">
        <v>119</v>
      </c>
      <c r="D456" s="80" t="s">
        <v>570</v>
      </c>
      <c r="E456" s="283">
        <f>4.5*E453</f>
        <v>327.59999999999997</v>
      </c>
      <c r="F456" s="355"/>
      <c r="G456" s="262"/>
    </row>
    <row r="457" spans="1:7" ht="16.5">
      <c r="A457" s="97"/>
      <c r="B457" s="109"/>
      <c r="C457" s="47" t="s">
        <v>120</v>
      </c>
      <c r="D457" s="80" t="s">
        <v>570</v>
      </c>
      <c r="E457" s="283">
        <f>0.5*E453</f>
        <v>36.4</v>
      </c>
      <c r="F457" s="355"/>
      <c r="G457" s="262"/>
    </row>
    <row r="458" spans="1:7" ht="16.5">
      <c r="A458" s="172"/>
      <c r="B458" s="167"/>
      <c r="C458" s="168" t="s">
        <v>108</v>
      </c>
      <c r="D458" s="167"/>
      <c r="E458" s="316"/>
      <c r="F458" s="355"/>
      <c r="G458" s="262"/>
    </row>
    <row r="459" spans="1:7" ht="16.5">
      <c r="A459" s="261">
        <v>1</v>
      </c>
      <c r="B459" s="167"/>
      <c r="C459" s="164" t="s">
        <v>109</v>
      </c>
      <c r="D459" s="167" t="s">
        <v>781</v>
      </c>
      <c r="E459" s="317">
        <v>420</v>
      </c>
      <c r="F459" s="355"/>
      <c r="G459" s="262"/>
    </row>
    <row r="460" spans="1:7" ht="16.5">
      <c r="A460" s="138"/>
      <c r="B460" s="167"/>
      <c r="C460" s="168" t="s">
        <v>158</v>
      </c>
      <c r="D460" s="169" t="s">
        <v>781</v>
      </c>
      <c r="E460" s="307">
        <v>330</v>
      </c>
      <c r="F460" s="355"/>
      <c r="G460" s="262"/>
    </row>
    <row r="461" spans="1:7" ht="16.5">
      <c r="A461" s="138"/>
      <c r="B461" s="167"/>
      <c r="C461" s="195" t="s">
        <v>149</v>
      </c>
      <c r="D461" s="196" t="s">
        <v>568</v>
      </c>
      <c r="E461" s="318">
        <v>330</v>
      </c>
      <c r="F461" s="355"/>
      <c r="G461" s="262"/>
    </row>
    <row r="462" spans="1:7" ht="16.5">
      <c r="A462" s="138"/>
      <c r="B462" s="167"/>
      <c r="C462" s="237" t="s">
        <v>150</v>
      </c>
      <c r="D462" s="196" t="s">
        <v>568</v>
      </c>
      <c r="E462" s="318">
        <f>1.1*E461</f>
        <v>363.00000000000006</v>
      </c>
      <c r="F462" s="355"/>
      <c r="G462" s="262"/>
    </row>
    <row r="463" spans="1:7" ht="16.5">
      <c r="A463" s="60">
        <v>2</v>
      </c>
      <c r="B463" s="165"/>
      <c r="C463" s="164" t="s">
        <v>104</v>
      </c>
      <c r="D463" s="165" t="s">
        <v>781</v>
      </c>
      <c r="E463" s="314">
        <f>E460</f>
        <v>330</v>
      </c>
      <c r="F463" s="355"/>
      <c r="G463" s="262"/>
    </row>
    <row r="464" spans="1:7" ht="16.5">
      <c r="A464" s="60"/>
      <c r="B464" s="165"/>
      <c r="C464" s="166" t="s">
        <v>151</v>
      </c>
      <c r="D464" s="165" t="s">
        <v>781</v>
      </c>
      <c r="E464" s="314">
        <f>E463*1.1</f>
        <v>363.00000000000006</v>
      </c>
      <c r="F464" s="355"/>
      <c r="G464" s="262"/>
    </row>
    <row r="465" spans="1:7" ht="25.5">
      <c r="A465" s="60">
        <v>3</v>
      </c>
      <c r="B465" s="165"/>
      <c r="C465" s="164" t="s">
        <v>154</v>
      </c>
      <c r="D465" s="165" t="s">
        <v>781</v>
      </c>
      <c r="E465" s="314">
        <f>E460</f>
        <v>330</v>
      </c>
      <c r="F465" s="355"/>
      <c r="G465" s="262"/>
    </row>
    <row r="466" spans="1:7" ht="16.5">
      <c r="A466" s="60"/>
      <c r="B466" s="165"/>
      <c r="C466" s="166" t="s">
        <v>155</v>
      </c>
      <c r="D466" s="165" t="s">
        <v>781</v>
      </c>
      <c r="E466" s="314">
        <f>1.03*E465</f>
        <v>339.90000000000003</v>
      </c>
      <c r="F466" s="355"/>
      <c r="G466" s="262"/>
    </row>
    <row r="467" spans="1:7" ht="16.5">
      <c r="A467" s="60">
        <v>4</v>
      </c>
      <c r="B467" s="165"/>
      <c r="C467" s="164" t="s">
        <v>105</v>
      </c>
      <c r="D467" s="165" t="s">
        <v>781</v>
      </c>
      <c r="E467" s="314">
        <f>E460</f>
        <v>330</v>
      </c>
      <c r="F467" s="355"/>
      <c r="G467" s="262"/>
    </row>
    <row r="468" spans="1:7" ht="16.5">
      <c r="A468" s="60"/>
      <c r="B468" s="165"/>
      <c r="C468" s="166" t="s">
        <v>126</v>
      </c>
      <c r="D468" s="165" t="s">
        <v>568</v>
      </c>
      <c r="E468" s="314">
        <f>0.04*1.05*E467</f>
        <v>13.860000000000001</v>
      </c>
      <c r="F468" s="355"/>
      <c r="G468" s="262"/>
    </row>
    <row r="469" spans="1:7" ht="16.5">
      <c r="A469" s="60"/>
      <c r="B469" s="165"/>
      <c r="C469" s="166" t="s">
        <v>152</v>
      </c>
      <c r="D469" s="165" t="s">
        <v>781</v>
      </c>
      <c r="E469" s="314">
        <f>1.15*E467</f>
        <v>379.49999999999994</v>
      </c>
      <c r="F469" s="355"/>
      <c r="G469" s="262"/>
    </row>
    <row r="470" spans="1:7" ht="16.5">
      <c r="A470" s="60"/>
      <c r="B470" s="165"/>
      <c r="C470" s="236" t="s">
        <v>47</v>
      </c>
      <c r="D470" s="235" t="s">
        <v>48</v>
      </c>
      <c r="E470" s="308">
        <f>0.24*E468</f>
        <v>3.3264</v>
      </c>
      <c r="F470" s="355"/>
      <c r="G470" s="262"/>
    </row>
    <row r="471" spans="1:7" ht="16.5">
      <c r="A471" s="60">
        <v>5</v>
      </c>
      <c r="B471" s="165"/>
      <c r="C471" s="164" t="s">
        <v>153</v>
      </c>
      <c r="D471" s="165" t="s">
        <v>781</v>
      </c>
      <c r="E471" s="314">
        <f>E460</f>
        <v>330</v>
      </c>
      <c r="F471" s="355"/>
      <c r="G471" s="262"/>
    </row>
    <row r="472" spans="1:7" ht="16.5">
      <c r="A472" s="60"/>
      <c r="B472" s="167"/>
      <c r="C472" s="166" t="s">
        <v>182</v>
      </c>
      <c r="D472" s="167" t="s">
        <v>790</v>
      </c>
      <c r="E472" s="312">
        <f>0.15*E471</f>
        <v>49.5</v>
      </c>
      <c r="F472" s="355"/>
      <c r="G472" s="262"/>
    </row>
    <row r="473" spans="1:7" ht="25.5">
      <c r="A473" s="60"/>
      <c r="B473" s="165"/>
      <c r="C473" s="166" t="s">
        <v>869</v>
      </c>
      <c r="D473" s="165" t="s">
        <v>781</v>
      </c>
      <c r="E473" s="314">
        <f>ROUND((1.08*E471),2)</f>
        <v>356.4</v>
      </c>
      <c r="F473" s="355"/>
      <c r="G473" s="262"/>
    </row>
    <row r="474" spans="1:7" ht="16.5">
      <c r="A474" s="60"/>
      <c r="B474" s="165"/>
      <c r="C474" s="166" t="s">
        <v>106</v>
      </c>
      <c r="D474" s="165" t="s">
        <v>570</v>
      </c>
      <c r="E474" s="314">
        <f>ROUND((4.5*E471),2)</f>
        <v>1485</v>
      </c>
      <c r="F474" s="355"/>
      <c r="G474" s="262"/>
    </row>
    <row r="475" spans="1:7" ht="16.5">
      <c r="A475" s="60"/>
      <c r="B475" s="165"/>
      <c r="C475" s="166" t="s">
        <v>107</v>
      </c>
      <c r="D475" s="165" t="s">
        <v>570</v>
      </c>
      <c r="E475" s="314">
        <f>ROUND((0.5*E471),2)</f>
        <v>165</v>
      </c>
      <c r="F475" s="355"/>
      <c r="G475" s="262"/>
    </row>
    <row r="476" spans="1:7" ht="16.5">
      <c r="A476" s="60"/>
      <c r="B476" s="165"/>
      <c r="C476" s="161" t="s">
        <v>161</v>
      </c>
      <c r="D476" s="160" t="s">
        <v>781</v>
      </c>
      <c r="E476" s="310">
        <f>0.15*E471</f>
        <v>49.5</v>
      </c>
      <c r="F476" s="355"/>
      <c r="G476" s="262"/>
    </row>
    <row r="477" spans="1:7" ht="16.5">
      <c r="A477" s="60"/>
      <c r="B477" s="60"/>
      <c r="C477" s="168" t="s">
        <v>157</v>
      </c>
      <c r="D477" s="169" t="s">
        <v>781</v>
      </c>
      <c r="E477" s="307">
        <v>90</v>
      </c>
      <c r="F477" s="355"/>
      <c r="G477" s="262"/>
    </row>
    <row r="478" spans="1:7" ht="16.5">
      <c r="A478" s="142">
        <v>6</v>
      </c>
      <c r="B478" s="142"/>
      <c r="C478" s="164" t="s">
        <v>105</v>
      </c>
      <c r="D478" s="165" t="s">
        <v>781</v>
      </c>
      <c r="E478" s="314">
        <f>E477</f>
        <v>90</v>
      </c>
      <c r="F478" s="355"/>
      <c r="G478" s="262"/>
    </row>
    <row r="479" spans="1:7" ht="16.5">
      <c r="A479" s="142"/>
      <c r="B479" s="142"/>
      <c r="C479" s="166" t="s">
        <v>126</v>
      </c>
      <c r="D479" s="165" t="s">
        <v>568</v>
      </c>
      <c r="E479" s="314">
        <f>0.04*1.05*E478</f>
        <v>3.7800000000000002</v>
      </c>
      <c r="F479" s="355"/>
      <c r="G479" s="262"/>
    </row>
    <row r="480" spans="1:7" ht="16.5">
      <c r="A480" s="142"/>
      <c r="B480" s="142"/>
      <c r="C480" s="166" t="s">
        <v>152</v>
      </c>
      <c r="D480" s="165" t="s">
        <v>781</v>
      </c>
      <c r="E480" s="314">
        <f>1.15*E478</f>
        <v>103.49999999999999</v>
      </c>
      <c r="F480" s="355"/>
      <c r="G480" s="262"/>
    </row>
    <row r="481" spans="1:7" ht="16.5">
      <c r="A481" s="142"/>
      <c r="B481" s="142"/>
      <c r="C481" s="236" t="s">
        <v>47</v>
      </c>
      <c r="D481" s="235" t="s">
        <v>48</v>
      </c>
      <c r="E481" s="308">
        <f>0.24*E479</f>
        <v>0.9072</v>
      </c>
      <c r="F481" s="355"/>
      <c r="G481" s="262"/>
    </row>
    <row r="482" spans="1:7" ht="16.5">
      <c r="A482" s="142">
        <v>7</v>
      </c>
      <c r="B482" s="142"/>
      <c r="C482" s="164" t="s">
        <v>104</v>
      </c>
      <c r="D482" s="165" t="s">
        <v>781</v>
      </c>
      <c r="E482" s="314">
        <f>E477</f>
        <v>90</v>
      </c>
      <c r="F482" s="355"/>
      <c r="G482" s="262"/>
    </row>
    <row r="483" spans="1:7" ht="16.5">
      <c r="A483" s="142"/>
      <c r="B483" s="142"/>
      <c r="C483" s="166" t="s">
        <v>151</v>
      </c>
      <c r="D483" s="165" t="s">
        <v>781</v>
      </c>
      <c r="E483" s="314">
        <f>E482*1.1</f>
        <v>99.00000000000001</v>
      </c>
      <c r="F483" s="355"/>
      <c r="G483" s="262"/>
    </row>
    <row r="484" spans="1:7" ht="25.5">
      <c r="A484" s="142">
        <v>8</v>
      </c>
      <c r="B484" s="142"/>
      <c r="C484" s="164" t="s">
        <v>154</v>
      </c>
      <c r="D484" s="165" t="s">
        <v>781</v>
      </c>
      <c r="E484" s="314">
        <f>E477</f>
        <v>90</v>
      </c>
      <c r="F484" s="355"/>
      <c r="G484" s="262"/>
    </row>
    <row r="485" spans="1:7" ht="16.5">
      <c r="A485" s="142"/>
      <c r="B485" s="142"/>
      <c r="C485" s="166" t="s">
        <v>156</v>
      </c>
      <c r="D485" s="165" t="s">
        <v>781</v>
      </c>
      <c r="E485" s="314">
        <f>1.03*E484</f>
        <v>92.7</v>
      </c>
      <c r="F485" s="355"/>
      <c r="G485" s="262"/>
    </row>
    <row r="486" spans="1:7" ht="16.5">
      <c r="A486" s="142">
        <v>9</v>
      </c>
      <c r="B486" s="142"/>
      <c r="C486" s="164" t="s">
        <v>110</v>
      </c>
      <c r="D486" s="165" t="s">
        <v>781</v>
      </c>
      <c r="E486" s="314">
        <f>E477</f>
        <v>90</v>
      </c>
      <c r="F486" s="355"/>
      <c r="G486" s="262"/>
    </row>
    <row r="487" spans="1:7" ht="16.5">
      <c r="A487" s="60"/>
      <c r="B487" s="64"/>
      <c r="C487" s="166" t="s">
        <v>111</v>
      </c>
      <c r="D487" s="165" t="s">
        <v>568</v>
      </c>
      <c r="E487" s="314">
        <f>0.02*1.05*E486</f>
        <v>1.8900000000000001</v>
      </c>
      <c r="F487" s="355"/>
      <c r="G487" s="262"/>
    </row>
    <row r="488" spans="1:7" ht="16.5">
      <c r="A488" s="60">
        <v>10</v>
      </c>
      <c r="B488" s="64"/>
      <c r="C488" s="164" t="s">
        <v>153</v>
      </c>
      <c r="D488" s="165" t="s">
        <v>781</v>
      </c>
      <c r="E488" s="314">
        <f>E477</f>
        <v>90</v>
      </c>
      <c r="F488" s="355"/>
      <c r="G488" s="262"/>
    </row>
    <row r="489" spans="1:7" ht="16.5">
      <c r="A489" s="60"/>
      <c r="B489" s="64"/>
      <c r="C489" s="166" t="s">
        <v>182</v>
      </c>
      <c r="D489" s="167" t="s">
        <v>790</v>
      </c>
      <c r="E489" s="312">
        <f>0.15*E488</f>
        <v>13.5</v>
      </c>
      <c r="F489" s="355"/>
      <c r="G489" s="262"/>
    </row>
    <row r="490" spans="1:7" ht="25.5">
      <c r="A490" s="60"/>
      <c r="B490" s="64"/>
      <c r="C490" s="166" t="s">
        <v>870</v>
      </c>
      <c r="D490" s="165" t="s">
        <v>781</v>
      </c>
      <c r="E490" s="314">
        <f>ROUND((1.08*E488),2)</f>
        <v>97.2</v>
      </c>
      <c r="F490" s="355"/>
      <c r="G490" s="262"/>
    </row>
    <row r="491" spans="1:7" ht="16.5">
      <c r="A491" s="60"/>
      <c r="B491" s="64"/>
      <c r="C491" s="166" t="s">
        <v>106</v>
      </c>
      <c r="D491" s="165" t="s">
        <v>570</v>
      </c>
      <c r="E491" s="314">
        <f>ROUND((4.5*E488),2)</f>
        <v>405</v>
      </c>
      <c r="F491" s="355"/>
      <c r="G491" s="262"/>
    </row>
    <row r="492" spans="1:7" ht="16.5">
      <c r="A492" s="60"/>
      <c r="B492" s="64"/>
      <c r="C492" s="166" t="s">
        <v>107</v>
      </c>
      <c r="D492" s="165" t="s">
        <v>570</v>
      </c>
      <c r="E492" s="314">
        <f>ROUND((0.5*E488),2)</f>
        <v>45</v>
      </c>
      <c r="F492" s="355"/>
      <c r="G492" s="262"/>
    </row>
    <row r="493" spans="1:7" ht="16.5">
      <c r="A493" s="60"/>
      <c r="B493" s="64"/>
      <c r="C493" s="161" t="s">
        <v>161</v>
      </c>
      <c r="D493" s="160" t="s">
        <v>781</v>
      </c>
      <c r="E493" s="310">
        <f>0.15*E488</f>
        <v>13.5</v>
      </c>
      <c r="F493" s="355"/>
      <c r="G493" s="262"/>
    </row>
    <row r="494" spans="1:7" ht="16.5">
      <c r="A494" s="60"/>
      <c r="B494" s="167"/>
      <c r="C494" s="168" t="s">
        <v>159</v>
      </c>
      <c r="D494" s="169" t="s">
        <v>781</v>
      </c>
      <c r="E494" s="307">
        <v>50</v>
      </c>
      <c r="F494" s="355"/>
      <c r="G494" s="262"/>
    </row>
    <row r="495" spans="1:7" ht="16.5">
      <c r="A495" s="60">
        <v>11</v>
      </c>
      <c r="B495" s="167"/>
      <c r="C495" s="195" t="s">
        <v>149</v>
      </c>
      <c r="D495" s="196" t="s">
        <v>568</v>
      </c>
      <c r="E495" s="318">
        <f>E494</f>
        <v>50</v>
      </c>
      <c r="F495" s="355"/>
      <c r="G495" s="262"/>
    </row>
    <row r="496" spans="1:7" ht="16.5">
      <c r="A496" s="60"/>
      <c r="B496" s="167"/>
      <c r="C496" s="237" t="s">
        <v>150</v>
      </c>
      <c r="D496" s="196" t="s">
        <v>568</v>
      </c>
      <c r="E496" s="318">
        <f>1.1*E495</f>
        <v>55.00000000000001</v>
      </c>
      <c r="F496" s="355"/>
      <c r="G496" s="262"/>
    </row>
    <row r="497" spans="1:7" ht="25.5">
      <c r="A497" s="60">
        <v>12</v>
      </c>
      <c r="B497" s="167"/>
      <c r="C497" s="164" t="s">
        <v>154</v>
      </c>
      <c r="D497" s="165" t="s">
        <v>781</v>
      </c>
      <c r="E497" s="314">
        <f>E494</f>
        <v>50</v>
      </c>
      <c r="F497" s="355"/>
      <c r="G497" s="262"/>
    </row>
    <row r="498" spans="1:7" ht="16.5">
      <c r="A498" s="60"/>
      <c r="B498" s="167"/>
      <c r="C498" s="166" t="s">
        <v>155</v>
      </c>
      <c r="D498" s="165" t="s">
        <v>781</v>
      </c>
      <c r="E498" s="314">
        <f>1.03*E497</f>
        <v>51.5</v>
      </c>
      <c r="F498" s="355"/>
      <c r="G498" s="262"/>
    </row>
    <row r="499" spans="1:7" ht="16.5">
      <c r="A499" s="60">
        <v>13</v>
      </c>
      <c r="B499" s="165"/>
      <c r="C499" s="164" t="s">
        <v>104</v>
      </c>
      <c r="D499" s="165" t="s">
        <v>781</v>
      </c>
      <c r="E499" s="314">
        <f>E494</f>
        <v>50</v>
      </c>
      <c r="F499" s="355"/>
      <c r="G499" s="262"/>
    </row>
    <row r="500" spans="1:7" ht="16.5">
      <c r="A500" s="60"/>
      <c r="B500" s="165"/>
      <c r="C500" s="166" t="s">
        <v>250</v>
      </c>
      <c r="D500" s="165" t="s">
        <v>781</v>
      </c>
      <c r="E500" s="314">
        <f>E499*1.1</f>
        <v>55.00000000000001</v>
      </c>
      <c r="F500" s="355"/>
      <c r="G500" s="262"/>
    </row>
    <row r="501" spans="1:7" ht="16.5">
      <c r="A501" s="60">
        <v>14</v>
      </c>
      <c r="B501" s="165"/>
      <c r="C501" s="164" t="s">
        <v>105</v>
      </c>
      <c r="D501" s="165" t="s">
        <v>781</v>
      </c>
      <c r="E501" s="314">
        <f>E494</f>
        <v>50</v>
      </c>
      <c r="F501" s="355"/>
      <c r="G501" s="262"/>
    </row>
    <row r="502" spans="1:7" ht="16.5">
      <c r="A502" s="60"/>
      <c r="B502" s="165"/>
      <c r="C502" s="166" t="s">
        <v>126</v>
      </c>
      <c r="D502" s="165" t="s">
        <v>568</v>
      </c>
      <c r="E502" s="314">
        <f>0.05*1.05*E501</f>
        <v>2.6250000000000004</v>
      </c>
      <c r="F502" s="355"/>
      <c r="G502" s="262"/>
    </row>
    <row r="503" spans="1:7" ht="16.5">
      <c r="A503" s="64"/>
      <c r="B503" s="165"/>
      <c r="C503" s="166" t="s">
        <v>160</v>
      </c>
      <c r="D503" s="165" t="s">
        <v>781</v>
      </c>
      <c r="E503" s="314">
        <f>1.15*E501</f>
        <v>57.49999999999999</v>
      </c>
      <c r="F503" s="355"/>
      <c r="G503" s="262"/>
    </row>
    <row r="504" spans="1:7" ht="16.5">
      <c r="A504" s="64"/>
      <c r="B504" s="64"/>
      <c r="C504" s="236" t="s">
        <v>47</v>
      </c>
      <c r="D504" s="235" t="s">
        <v>48</v>
      </c>
      <c r="E504" s="308">
        <f>0.24*E502</f>
        <v>0.6300000000000001</v>
      </c>
      <c r="F504" s="355"/>
      <c r="G504" s="262"/>
    </row>
    <row r="505" spans="1:7" ht="16.5">
      <c r="A505" s="64"/>
      <c r="B505" s="64"/>
      <c r="C505" s="55" t="s">
        <v>113</v>
      </c>
      <c r="D505" s="80"/>
      <c r="E505" s="283"/>
      <c r="F505" s="355"/>
      <c r="G505" s="262"/>
    </row>
    <row r="506" spans="1:7" ht="16.5">
      <c r="A506" s="60">
        <v>1</v>
      </c>
      <c r="B506" s="239"/>
      <c r="C506" s="78" t="s">
        <v>112</v>
      </c>
      <c r="D506" s="80" t="s">
        <v>781</v>
      </c>
      <c r="E506" s="283">
        <v>72.1</v>
      </c>
      <c r="F506" s="355"/>
      <c r="G506" s="262"/>
    </row>
    <row r="507" spans="1:7" ht="25.5">
      <c r="A507" s="60">
        <v>2</v>
      </c>
      <c r="B507" s="238"/>
      <c r="C507" s="84" t="s">
        <v>868</v>
      </c>
      <c r="D507" s="80" t="s">
        <v>781</v>
      </c>
      <c r="E507" s="283">
        <v>28.6</v>
      </c>
      <c r="F507" s="355"/>
      <c r="G507" s="262"/>
    </row>
    <row r="508" spans="1:7" ht="33">
      <c r="A508" s="60">
        <v>3</v>
      </c>
      <c r="B508" s="238"/>
      <c r="C508" s="159" t="s">
        <v>162</v>
      </c>
      <c r="D508" s="160" t="s">
        <v>781</v>
      </c>
      <c r="E508" s="310">
        <v>3.4</v>
      </c>
      <c r="F508" s="355"/>
      <c r="G508" s="262"/>
    </row>
    <row r="509" spans="1:7" ht="16.5">
      <c r="A509" s="60"/>
      <c r="B509" s="238"/>
      <c r="C509" s="161" t="s">
        <v>123</v>
      </c>
      <c r="D509" s="160" t="s">
        <v>781</v>
      </c>
      <c r="E509" s="310">
        <f>1.03*E508</f>
        <v>3.502</v>
      </c>
      <c r="F509" s="355"/>
      <c r="G509" s="262"/>
    </row>
    <row r="510" spans="1:7" ht="16.5">
      <c r="A510" s="60"/>
      <c r="B510" s="238"/>
      <c r="C510" s="161" t="s">
        <v>785</v>
      </c>
      <c r="D510" s="160" t="s">
        <v>778</v>
      </c>
      <c r="E510" s="310">
        <f>2*E508</f>
        <v>6.8</v>
      </c>
      <c r="F510" s="355"/>
      <c r="G510" s="262"/>
    </row>
    <row r="511" spans="1:7" ht="16.5">
      <c r="A511" s="60"/>
      <c r="B511" s="238"/>
      <c r="C511" s="161" t="s">
        <v>164</v>
      </c>
      <c r="D511" s="160" t="s">
        <v>781</v>
      </c>
      <c r="E511" s="310">
        <f>1.03*E508</f>
        <v>3.502</v>
      </c>
      <c r="F511" s="355"/>
      <c r="G511" s="262"/>
    </row>
    <row r="512" spans="1:7" ht="16.5">
      <c r="A512" s="60"/>
      <c r="B512" s="238"/>
      <c r="C512" s="161" t="s">
        <v>787</v>
      </c>
      <c r="D512" s="160" t="s">
        <v>778</v>
      </c>
      <c r="E512" s="310">
        <f>15*E508</f>
        <v>51</v>
      </c>
      <c r="F512" s="355"/>
      <c r="G512" s="262"/>
    </row>
    <row r="513" spans="1:7" ht="16.5">
      <c r="A513" s="60"/>
      <c r="B513" s="238"/>
      <c r="C513" s="161" t="s">
        <v>163</v>
      </c>
      <c r="D513" s="160" t="s">
        <v>564</v>
      </c>
      <c r="E513" s="310">
        <f>1.5*E508</f>
        <v>5.1</v>
      </c>
      <c r="F513" s="355"/>
      <c r="G513" s="262"/>
    </row>
    <row r="514" spans="1:7" s="371" customFormat="1" ht="16.5">
      <c r="A514" s="363"/>
      <c r="B514" s="365"/>
      <c r="C514" s="366" t="s">
        <v>183</v>
      </c>
      <c r="D514" s="367" t="s">
        <v>570</v>
      </c>
      <c r="E514" s="368">
        <f>0.8*E508</f>
        <v>2.72</v>
      </c>
      <c r="F514" s="369"/>
      <c r="G514" s="370"/>
    </row>
    <row r="515" spans="1:7" s="371" customFormat="1" ht="16.5">
      <c r="A515" s="363">
        <v>4</v>
      </c>
      <c r="B515" s="365"/>
      <c r="C515" s="372" t="s">
        <v>128</v>
      </c>
      <c r="D515" s="373" t="s">
        <v>781</v>
      </c>
      <c r="E515" s="374">
        <v>72.1</v>
      </c>
      <c r="F515" s="369"/>
      <c r="G515" s="370"/>
    </row>
    <row r="516" spans="1:7" s="371" customFormat="1" ht="16.5">
      <c r="A516" s="363"/>
      <c r="B516" s="365"/>
      <c r="C516" s="375" t="s">
        <v>11</v>
      </c>
      <c r="D516" s="373" t="s">
        <v>790</v>
      </c>
      <c r="E516" s="374">
        <f>0.15*E515</f>
        <v>10.815</v>
      </c>
      <c r="F516" s="369"/>
      <c r="G516" s="370"/>
    </row>
    <row r="517" spans="1:7" s="371" customFormat="1" ht="16.5">
      <c r="A517" s="363"/>
      <c r="B517" s="365"/>
      <c r="C517" s="375" t="s">
        <v>439</v>
      </c>
      <c r="D517" s="373" t="s">
        <v>570</v>
      </c>
      <c r="E517" s="374">
        <f>1.6*5*E515</f>
        <v>576.8</v>
      </c>
      <c r="F517" s="369"/>
      <c r="G517" s="370"/>
    </row>
    <row r="518" spans="1:7" s="371" customFormat="1" ht="16.5">
      <c r="A518" s="363">
        <v>5</v>
      </c>
      <c r="B518" s="365"/>
      <c r="C518" s="372" t="s">
        <v>127</v>
      </c>
      <c r="D518" s="373" t="s">
        <v>781</v>
      </c>
      <c r="E518" s="374">
        <f>E515+E508</f>
        <v>75.5</v>
      </c>
      <c r="F518" s="369"/>
      <c r="G518" s="370"/>
    </row>
    <row r="519" spans="1:7" s="371" customFormat="1" ht="16.5">
      <c r="A519" s="363"/>
      <c r="B519" s="365"/>
      <c r="C519" s="375" t="s">
        <v>11</v>
      </c>
      <c r="D519" s="373" t="s">
        <v>790</v>
      </c>
      <c r="E519" s="374">
        <f>0.15*E518</f>
        <v>11.325</v>
      </c>
      <c r="F519" s="369"/>
      <c r="G519" s="370"/>
    </row>
    <row r="520" spans="1:7" s="371" customFormat="1" ht="16.5">
      <c r="A520" s="363"/>
      <c r="B520" s="365"/>
      <c r="C520" s="375" t="s">
        <v>440</v>
      </c>
      <c r="D520" s="373" t="s">
        <v>570</v>
      </c>
      <c r="E520" s="374">
        <f>1.6*E518</f>
        <v>120.80000000000001</v>
      </c>
      <c r="F520" s="369"/>
      <c r="G520" s="370"/>
    </row>
    <row r="521" spans="1:7" s="371" customFormat="1" ht="16.5">
      <c r="A521" s="363"/>
      <c r="B521" s="365"/>
      <c r="C521" s="375" t="s">
        <v>115</v>
      </c>
      <c r="D521" s="373" t="s">
        <v>781</v>
      </c>
      <c r="E521" s="374">
        <f>0.05*E518</f>
        <v>3.7750000000000004</v>
      </c>
      <c r="F521" s="369"/>
      <c r="G521" s="370"/>
    </row>
    <row r="522" spans="1:7" s="371" customFormat="1" ht="25.5">
      <c r="A522" s="363"/>
      <c r="B522" s="365"/>
      <c r="C522" s="375" t="s">
        <v>871</v>
      </c>
      <c r="D522" s="373" t="s">
        <v>790</v>
      </c>
      <c r="E522" s="374">
        <f>0.35*E518</f>
        <v>26.424999999999997</v>
      </c>
      <c r="F522" s="369"/>
      <c r="G522" s="370"/>
    </row>
    <row r="523" spans="1:7" s="371" customFormat="1" ht="16.5">
      <c r="A523" s="363"/>
      <c r="B523" s="364"/>
      <c r="C523" s="376" t="s">
        <v>470</v>
      </c>
      <c r="D523" s="373"/>
      <c r="E523" s="374"/>
      <c r="F523" s="369"/>
      <c r="G523" s="370"/>
    </row>
    <row r="524" spans="1:7" s="371" customFormat="1" ht="16.5">
      <c r="A524" s="363">
        <v>1</v>
      </c>
      <c r="B524" s="377"/>
      <c r="C524" s="372" t="s">
        <v>471</v>
      </c>
      <c r="D524" s="373" t="s">
        <v>69</v>
      </c>
      <c r="E524" s="374">
        <v>1</v>
      </c>
      <c r="F524" s="369"/>
      <c r="G524" s="370"/>
    </row>
    <row r="525" spans="1:7" s="371" customFormat="1" ht="16.5">
      <c r="A525" s="363"/>
      <c r="B525" s="377"/>
      <c r="C525" s="375" t="s">
        <v>472</v>
      </c>
      <c r="D525" s="373" t="s">
        <v>778</v>
      </c>
      <c r="E525" s="374">
        <v>5</v>
      </c>
      <c r="F525" s="369"/>
      <c r="G525" s="370"/>
    </row>
    <row r="526" spans="1:7" s="371" customFormat="1" ht="16.5">
      <c r="A526" s="363"/>
      <c r="B526" s="377"/>
      <c r="C526" s="375" t="s">
        <v>473</v>
      </c>
      <c r="D526" s="373" t="s">
        <v>778</v>
      </c>
      <c r="E526" s="374">
        <v>5</v>
      </c>
      <c r="F526" s="369"/>
      <c r="G526" s="370"/>
    </row>
    <row r="527" spans="1:7" s="371" customFormat="1" ht="16.5">
      <c r="A527" s="363"/>
      <c r="B527" s="377"/>
      <c r="C527" s="375" t="s">
        <v>474</v>
      </c>
      <c r="D527" s="373" t="s">
        <v>781</v>
      </c>
      <c r="E527" s="374">
        <v>6.5</v>
      </c>
      <c r="F527" s="369"/>
      <c r="G527" s="370"/>
    </row>
    <row r="528" spans="1:7" s="371" customFormat="1" ht="16.5">
      <c r="A528" s="363"/>
      <c r="B528" s="377"/>
      <c r="C528" s="375" t="s">
        <v>475</v>
      </c>
      <c r="D528" s="373" t="s">
        <v>778</v>
      </c>
      <c r="E528" s="374">
        <v>4</v>
      </c>
      <c r="F528" s="369"/>
      <c r="G528" s="370"/>
    </row>
    <row r="529" spans="1:7" s="371" customFormat="1" ht="16.5">
      <c r="A529" s="363"/>
      <c r="B529" s="364"/>
      <c r="C529" s="375" t="s">
        <v>476</v>
      </c>
      <c r="D529" s="373" t="s">
        <v>778</v>
      </c>
      <c r="E529" s="374">
        <v>8</v>
      </c>
      <c r="F529" s="369"/>
      <c r="G529" s="370"/>
    </row>
    <row r="530" spans="1:7" s="371" customFormat="1" ht="25.5">
      <c r="A530" s="378">
        <v>2</v>
      </c>
      <c r="B530" s="379"/>
      <c r="C530" s="385" t="s">
        <v>919</v>
      </c>
      <c r="D530" s="380" t="s">
        <v>778</v>
      </c>
      <c r="E530" s="381">
        <v>1</v>
      </c>
      <c r="F530" s="369"/>
      <c r="G530" s="370"/>
    </row>
    <row r="531" spans="1:7" s="371" customFormat="1" ht="25.5">
      <c r="A531" s="378">
        <v>3</v>
      </c>
      <c r="B531" s="379"/>
      <c r="C531" s="385" t="s">
        <v>920</v>
      </c>
      <c r="D531" s="380" t="s">
        <v>778</v>
      </c>
      <c r="E531" s="381">
        <v>1</v>
      </c>
      <c r="F531" s="369"/>
      <c r="G531" s="370"/>
    </row>
    <row r="532" spans="1:7" s="371" customFormat="1" ht="89.25">
      <c r="A532" s="378">
        <v>4</v>
      </c>
      <c r="B532" s="379"/>
      <c r="C532" s="385" t="s">
        <v>922</v>
      </c>
      <c r="D532" s="380"/>
      <c r="E532" s="381">
        <v>1</v>
      </c>
      <c r="F532" s="369"/>
      <c r="G532" s="370"/>
    </row>
    <row r="533" spans="1:7" ht="16.5">
      <c r="A533" s="200">
        <v>7</v>
      </c>
      <c r="B533" s="35"/>
      <c r="C533" s="198" t="s">
        <v>826</v>
      </c>
      <c r="D533" s="277"/>
      <c r="E533" s="295"/>
      <c r="F533" s="355"/>
      <c r="G533" s="262"/>
    </row>
    <row r="534" spans="1:7" ht="16.5">
      <c r="A534" s="61"/>
      <c r="B534" s="62"/>
      <c r="C534" s="258" t="s">
        <v>847</v>
      </c>
      <c r="D534" s="61"/>
      <c r="E534" s="319"/>
      <c r="F534" s="355"/>
      <c r="G534" s="262"/>
    </row>
    <row r="535" spans="1:7" ht="16.5">
      <c r="A535" s="61">
        <v>1</v>
      </c>
      <c r="B535" s="62"/>
      <c r="C535" s="86" t="s">
        <v>849</v>
      </c>
      <c r="D535" s="61" t="s">
        <v>781</v>
      </c>
      <c r="E535" s="319">
        <v>63.84</v>
      </c>
      <c r="F535" s="355"/>
      <c r="G535" s="262"/>
    </row>
    <row r="536" spans="1:7" ht="16.5">
      <c r="A536" s="61"/>
      <c r="B536" s="62"/>
      <c r="C536" s="63" t="s">
        <v>816</v>
      </c>
      <c r="D536" s="61"/>
      <c r="E536" s="319"/>
      <c r="F536" s="355"/>
      <c r="G536" s="262"/>
    </row>
    <row r="537" spans="1:7" ht="38.25">
      <c r="A537" s="65" t="s">
        <v>563</v>
      </c>
      <c r="B537" s="66"/>
      <c r="C537" s="40" t="s">
        <v>796</v>
      </c>
      <c r="D537" s="66" t="s">
        <v>778</v>
      </c>
      <c r="E537" s="312">
        <v>6</v>
      </c>
      <c r="F537" s="355"/>
      <c r="G537" s="262"/>
    </row>
    <row r="538" spans="1:7" ht="38.25">
      <c r="A538" s="65" t="s">
        <v>802</v>
      </c>
      <c r="B538" s="66"/>
      <c r="C538" s="40" t="s">
        <v>821</v>
      </c>
      <c r="D538" s="66" t="s">
        <v>778</v>
      </c>
      <c r="E538" s="312">
        <v>6</v>
      </c>
      <c r="F538" s="355"/>
      <c r="G538" s="262"/>
    </row>
    <row r="539" spans="1:7" ht="16.5">
      <c r="A539" s="65"/>
      <c r="B539" s="66"/>
      <c r="C539" s="19" t="s">
        <v>824</v>
      </c>
      <c r="D539" s="66" t="s">
        <v>778</v>
      </c>
      <c r="E539" s="312">
        <v>1</v>
      </c>
      <c r="F539" s="355"/>
      <c r="G539" s="262"/>
    </row>
    <row r="540" spans="1:7" ht="16.5">
      <c r="A540" s="65"/>
      <c r="B540" s="66"/>
      <c r="C540" s="19" t="s">
        <v>825</v>
      </c>
      <c r="D540" s="66" t="s">
        <v>778</v>
      </c>
      <c r="E540" s="312">
        <v>5</v>
      </c>
      <c r="F540" s="355"/>
      <c r="G540" s="262"/>
    </row>
    <row r="541" spans="1:7" ht="16.5">
      <c r="A541" s="65"/>
      <c r="B541" s="66"/>
      <c r="C541" s="71" t="s">
        <v>814</v>
      </c>
      <c r="D541" s="66" t="s">
        <v>778</v>
      </c>
      <c r="E541" s="312">
        <f>E538</f>
        <v>6</v>
      </c>
      <c r="F541" s="355"/>
      <c r="G541" s="262"/>
    </row>
    <row r="542" spans="1:7" ht="16.5">
      <c r="A542" s="65"/>
      <c r="B542" s="66"/>
      <c r="C542" s="47" t="s">
        <v>822</v>
      </c>
      <c r="D542" s="66" t="s">
        <v>564</v>
      </c>
      <c r="E542" s="312">
        <v>37</v>
      </c>
      <c r="F542" s="355"/>
      <c r="G542" s="262"/>
    </row>
    <row r="543" spans="1:7" ht="16.5">
      <c r="A543" s="65"/>
      <c r="B543" s="66"/>
      <c r="C543" s="47" t="s">
        <v>823</v>
      </c>
      <c r="D543" s="66" t="s">
        <v>564</v>
      </c>
      <c r="E543" s="312">
        <v>37</v>
      </c>
      <c r="F543" s="355"/>
      <c r="G543" s="262"/>
    </row>
    <row r="544" spans="1:7" ht="38.25">
      <c r="A544" s="65" t="s">
        <v>803</v>
      </c>
      <c r="B544" s="66"/>
      <c r="C544" s="40" t="s">
        <v>797</v>
      </c>
      <c r="D544" s="66" t="s">
        <v>778</v>
      </c>
      <c r="E544" s="312">
        <v>1</v>
      </c>
      <c r="F544" s="355"/>
      <c r="G544" s="262"/>
    </row>
    <row r="545" spans="1:7" ht="38.25">
      <c r="A545" s="68" t="s">
        <v>804</v>
      </c>
      <c r="B545" s="69"/>
      <c r="C545" s="70" t="s">
        <v>817</v>
      </c>
      <c r="D545" s="69" t="s">
        <v>778</v>
      </c>
      <c r="E545" s="320">
        <v>20</v>
      </c>
      <c r="F545" s="355"/>
      <c r="G545" s="262"/>
    </row>
    <row r="546" spans="1:7" ht="16.5">
      <c r="A546" s="65"/>
      <c r="B546" s="20"/>
      <c r="C546" s="47" t="s">
        <v>818</v>
      </c>
      <c r="D546" s="20" t="s">
        <v>778</v>
      </c>
      <c r="E546" s="306">
        <v>8</v>
      </c>
      <c r="F546" s="355"/>
      <c r="G546" s="262"/>
    </row>
    <row r="547" spans="1:7" ht="16.5">
      <c r="A547" s="65"/>
      <c r="B547" s="20"/>
      <c r="C547" s="47" t="s">
        <v>819</v>
      </c>
      <c r="D547" s="20" t="s">
        <v>778</v>
      </c>
      <c r="E547" s="306">
        <v>4</v>
      </c>
      <c r="F547" s="355"/>
      <c r="G547" s="262"/>
    </row>
    <row r="548" spans="1:7" ht="16.5">
      <c r="A548" s="65"/>
      <c r="B548" s="20"/>
      <c r="C548" s="47" t="s">
        <v>820</v>
      </c>
      <c r="D548" s="20" t="s">
        <v>778</v>
      </c>
      <c r="E548" s="306">
        <v>7</v>
      </c>
      <c r="F548" s="355"/>
      <c r="G548" s="262"/>
    </row>
    <row r="549" spans="1:7" ht="16.5">
      <c r="A549" s="65"/>
      <c r="B549" s="20"/>
      <c r="C549" s="47" t="s">
        <v>814</v>
      </c>
      <c r="D549" s="20" t="s">
        <v>778</v>
      </c>
      <c r="E549" s="306">
        <f>E545</f>
        <v>20</v>
      </c>
      <c r="F549" s="355"/>
      <c r="G549" s="262"/>
    </row>
    <row r="550" spans="1:7" ht="16.5">
      <c r="A550" s="65"/>
      <c r="B550" s="20"/>
      <c r="C550" s="47" t="s">
        <v>815</v>
      </c>
      <c r="D550" s="20" t="s">
        <v>778</v>
      </c>
      <c r="E550" s="306">
        <f>E545</f>
        <v>20</v>
      </c>
      <c r="F550" s="355"/>
      <c r="G550" s="262"/>
    </row>
    <row r="551" spans="1:7" ht="16.5">
      <c r="A551" s="200">
        <v>8</v>
      </c>
      <c r="B551" s="35"/>
      <c r="C551" s="198" t="s">
        <v>828</v>
      </c>
      <c r="D551" s="277"/>
      <c r="E551" s="295"/>
      <c r="F551" s="355"/>
      <c r="G551" s="262"/>
    </row>
    <row r="552" spans="1:7" ht="16.5">
      <c r="A552" s="61"/>
      <c r="B552" s="62"/>
      <c r="C552" s="258" t="s">
        <v>847</v>
      </c>
      <c r="D552" s="61"/>
      <c r="E552" s="319"/>
      <c r="F552" s="355"/>
      <c r="G552" s="262"/>
    </row>
    <row r="553" spans="1:7" ht="16.5">
      <c r="A553" s="61"/>
      <c r="B553" s="62"/>
      <c r="C553" s="86" t="s">
        <v>849</v>
      </c>
      <c r="D553" s="61" t="s">
        <v>781</v>
      </c>
      <c r="E553" s="319">
        <v>90.84</v>
      </c>
      <c r="F553" s="355"/>
      <c r="G553" s="262"/>
    </row>
    <row r="554" spans="1:7" ht="16.5">
      <c r="A554" s="61"/>
      <c r="B554" s="62"/>
      <c r="C554" s="86" t="s">
        <v>848</v>
      </c>
      <c r="D554" s="61" t="s">
        <v>781</v>
      </c>
      <c r="E554" s="319">
        <v>16.95</v>
      </c>
      <c r="F554" s="355"/>
      <c r="G554" s="262"/>
    </row>
    <row r="555" spans="1:7" ht="16.5">
      <c r="A555" s="61"/>
      <c r="B555" s="62"/>
      <c r="C555" s="63" t="s">
        <v>827</v>
      </c>
      <c r="D555" s="61"/>
      <c r="E555" s="319"/>
      <c r="F555" s="355"/>
      <c r="G555" s="262"/>
    </row>
    <row r="556" spans="1:7" ht="38.25">
      <c r="A556" s="61">
        <v>1</v>
      </c>
      <c r="B556" s="62"/>
      <c r="C556" s="74" t="s">
        <v>829</v>
      </c>
      <c r="D556" s="75" t="s">
        <v>778</v>
      </c>
      <c r="E556" s="302">
        <v>2</v>
      </c>
      <c r="F556" s="355"/>
      <c r="G556" s="262"/>
    </row>
    <row r="557" spans="1:7" ht="16.5">
      <c r="A557" s="20"/>
      <c r="B557" s="65"/>
      <c r="C557" s="73" t="s">
        <v>830</v>
      </c>
      <c r="D557" s="66" t="s">
        <v>778</v>
      </c>
      <c r="E557" s="312">
        <v>2</v>
      </c>
      <c r="F557" s="355"/>
      <c r="G557" s="262"/>
    </row>
    <row r="558" spans="1:7" ht="16.5">
      <c r="A558" s="20"/>
      <c r="B558" s="65"/>
      <c r="C558" s="73" t="s">
        <v>831</v>
      </c>
      <c r="D558" s="66" t="s">
        <v>778</v>
      </c>
      <c r="E558" s="312">
        <v>3</v>
      </c>
      <c r="F558" s="355"/>
      <c r="G558" s="262"/>
    </row>
    <row r="559" spans="1:7" ht="16.5">
      <c r="A559" s="20"/>
      <c r="B559" s="65"/>
      <c r="C559" s="71" t="s">
        <v>814</v>
      </c>
      <c r="D559" s="66" t="s">
        <v>778</v>
      </c>
      <c r="E559" s="312">
        <f>E556</f>
        <v>2</v>
      </c>
      <c r="F559" s="355"/>
      <c r="G559" s="262"/>
    </row>
    <row r="560" spans="1:7" ht="38.25">
      <c r="A560" s="65" t="s">
        <v>802</v>
      </c>
      <c r="B560" s="66"/>
      <c r="C560" s="40" t="s">
        <v>148</v>
      </c>
      <c r="D560" s="66" t="s">
        <v>778</v>
      </c>
      <c r="E560" s="312">
        <v>8</v>
      </c>
      <c r="F560" s="355"/>
      <c r="G560" s="262"/>
    </row>
    <row r="561" spans="1:7" ht="16.5">
      <c r="A561" s="65"/>
      <c r="B561" s="66"/>
      <c r="C561" s="19" t="s">
        <v>832</v>
      </c>
      <c r="D561" s="66" t="s">
        <v>778</v>
      </c>
      <c r="E561" s="312">
        <v>2</v>
      </c>
      <c r="F561" s="355"/>
      <c r="G561" s="262"/>
    </row>
    <row r="562" spans="1:7" ht="16.5">
      <c r="A562" s="65"/>
      <c r="B562" s="66"/>
      <c r="C562" s="19" t="s">
        <v>833</v>
      </c>
      <c r="D562" s="66" t="s">
        <v>778</v>
      </c>
      <c r="E562" s="312">
        <v>6</v>
      </c>
      <c r="F562" s="355"/>
      <c r="G562" s="262"/>
    </row>
    <row r="563" spans="1:7" ht="16.5">
      <c r="A563" s="65"/>
      <c r="B563" s="66"/>
      <c r="C563" s="71" t="s">
        <v>814</v>
      </c>
      <c r="D563" s="66" t="s">
        <v>778</v>
      </c>
      <c r="E563" s="312">
        <f>E560</f>
        <v>8</v>
      </c>
      <c r="F563" s="355"/>
      <c r="G563" s="262"/>
    </row>
    <row r="564" spans="1:7" ht="16.5">
      <c r="A564" s="65"/>
      <c r="B564" s="66"/>
      <c r="C564" s="47" t="s">
        <v>822</v>
      </c>
      <c r="D564" s="66" t="s">
        <v>778</v>
      </c>
      <c r="E564" s="312">
        <v>54.5</v>
      </c>
      <c r="F564" s="355"/>
      <c r="G564" s="262"/>
    </row>
    <row r="565" spans="1:7" ht="16.5">
      <c r="A565" s="65"/>
      <c r="B565" s="66"/>
      <c r="C565" s="47" t="s">
        <v>823</v>
      </c>
      <c r="D565" s="66" t="s">
        <v>778</v>
      </c>
      <c r="E565" s="312">
        <v>54.5</v>
      </c>
      <c r="F565" s="355"/>
      <c r="G565" s="262"/>
    </row>
    <row r="566" spans="1:7" ht="38.25">
      <c r="A566" s="65" t="s">
        <v>803</v>
      </c>
      <c r="B566" s="66"/>
      <c r="C566" s="40" t="s">
        <v>797</v>
      </c>
      <c r="D566" s="66" t="s">
        <v>778</v>
      </c>
      <c r="E566" s="312">
        <v>3</v>
      </c>
      <c r="F566" s="355"/>
      <c r="G566" s="262"/>
    </row>
    <row r="567" spans="1:7" ht="25.5">
      <c r="A567" s="68"/>
      <c r="B567" s="76"/>
      <c r="C567" s="70" t="s">
        <v>147</v>
      </c>
      <c r="D567" s="69" t="s">
        <v>778</v>
      </c>
      <c r="E567" s="320">
        <v>8</v>
      </c>
      <c r="F567" s="355"/>
      <c r="G567" s="262"/>
    </row>
    <row r="568" spans="1:7" ht="16.5">
      <c r="A568" s="68"/>
      <c r="B568" s="76"/>
      <c r="C568" s="47" t="s">
        <v>146</v>
      </c>
      <c r="D568" s="20" t="s">
        <v>778</v>
      </c>
      <c r="E568" s="306">
        <v>8</v>
      </c>
      <c r="F568" s="355"/>
      <c r="G568" s="262"/>
    </row>
    <row r="569" spans="1:7" ht="16.5">
      <c r="A569" s="68"/>
      <c r="B569" s="76"/>
      <c r="C569" s="77" t="s">
        <v>814</v>
      </c>
      <c r="D569" s="69" t="s">
        <v>778</v>
      </c>
      <c r="E569" s="320">
        <v>8</v>
      </c>
      <c r="F569" s="355"/>
      <c r="G569" s="262"/>
    </row>
    <row r="570" spans="1:7" ht="16.5">
      <c r="A570" s="68"/>
      <c r="B570" s="76"/>
      <c r="C570" s="47" t="s">
        <v>815</v>
      </c>
      <c r="D570" s="20" t="s">
        <v>778</v>
      </c>
      <c r="E570" s="306">
        <v>8</v>
      </c>
      <c r="F570" s="355"/>
      <c r="G570" s="262"/>
    </row>
    <row r="571" spans="1:7" ht="38.25">
      <c r="A571" s="68" t="s">
        <v>804</v>
      </c>
      <c r="B571" s="76"/>
      <c r="C571" s="78" t="s">
        <v>907</v>
      </c>
      <c r="D571" s="20" t="s">
        <v>778</v>
      </c>
      <c r="E571" s="306">
        <v>5</v>
      </c>
      <c r="F571" s="355"/>
      <c r="G571" s="262"/>
    </row>
    <row r="572" spans="1:7" ht="16.5">
      <c r="A572" s="68"/>
      <c r="B572" s="76"/>
      <c r="C572" s="47" t="s">
        <v>143</v>
      </c>
      <c r="D572" s="20" t="s">
        <v>778</v>
      </c>
      <c r="E572" s="306">
        <v>1</v>
      </c>
      <c r="F572" s="355"/>
      <c r="G572" s="262"/>
    </row>
    <row r="573" spans="1:7" ht="16.5">
      <c r="A573" s="68"/>
      <c r="B573" s="76"/>
      <c r="C573" s="47" t="s">
        <v>837</v>
      </c>
      <c r="D573" s="20" t="s">
        <v>778</v>
      </c>
      <c r="E573" s="306">
        <v>1</v>
      </c>
      <c r="F573" s="355"/>
      <c r="G573" s="262"/>
    </row>
    <row r="574" spans="1:7" ht="16.5">
      <c r="A574" s="68"/>
      <c r="B574" s="76"/>
      <c r="C574" s="47" t="s">
        <v>838</v>
      </c>
      <c r="D574" s="20" t="s">
        <v>778</v>
      </c>
      <c r="E574" s="306">
        <v>1</v>
      </c>
      <c r="F574" s="355"/>
      <c r="G574" s="262"/>
    </row>
    <row r="575" spans="1:7" ht="16.5">
      <c r="A575" s="68"/>
      <c r="B575" s="76"/>
      <c r="C575" s="47" t="s">
        <v>434</v>
      </c>
      <c r="D575" s="20" t="s">
        <v>778</v>
      </c>
      <c r="E575" s="306">
        <v>2</v>
      </c>
      <c r="F575" s="355"/>
      <c r="G575" s="262"/>
    </row>
    <row r="576" spans="1:7" ht="16.5">
      <c r="A576" s="68"/>
      <c r="B576" s="76"/>
      <c r="C576" s="77" t="s">
        <v>814</v>
      </c>
      <c r="D576" s="69" t="s">
        <v>778</v>
      </c>
      <c r="E576" s="320">
        <v>7</v>
      </c>
      <c r="F576" s="355"/>
      <c r="G576" s="262"/>
    </row>
    <row r="577" spans="1:7" ht="16.5">
      <c r="A577" s="68"/>
      <c r="B577" s="76"/>
      <c r="C577" s="47" t="s">
        <v>815</v>
      </c>
      <c r="D577" s="20" t="s">
        <v>778</v>
      </c>
      <c r="E577" s="306">
        <v>4</v>
      </c>
      <c r="F577" s="355"/>
      <c r="G577" s="262"/>
    </row>
    <row r="578" spans="1:7" ht="38.25">
      <c r="A578" s="68" t="s">
        <v>805</v>
      </c>
      <c r="B578" s="76"/>
      <c r="C578" s="70" t="s">
        <v>144</v>
      </c>
      <c r="D578" s="69" t="s">
        <v>778</v>
      </c>
      <c r="E578" s="320">
        <v>12</v>
      </c>
      <c r="F578" s="355"/>
      <c r="G578" s="262"/>
    </row>
    <row r="579" spans="1:7" ht="16.5">
      <c r="A579" s="68"/>
      <c r="B579" s="76"/>
      <c r="C579" s="47" t="s">
        <v>145</v>
      </c>
      <c r="D579" s="20" t="s">
        <v>778</v>
      </c>
      <c r="E579" s="306">
        <v>8</v>
      </c>
      <c r="F579" s="355"/>
      <c r="G579" s="262"/>
    </row>
    <row r="580" spans="1:7" ht="16.5">
      <c r="A580" s="68"/>
      <c r="B580" s="76"/>
      <c r="C580" s="47" t="s">
        <v>834</v>
      </c>
      <c r="D580" s="20" t="s">
        <v>778</v>
      </c>
      <c r="E580" s="306">
        <v>2</v>
      </c>
      <c r="F580" s="355"/>
      <c r="G580" s="262"/>
    </row>
    <row r="581" spans="1:7" ht="16.5">
      <c r="A581" s="68"/>
      <c r="B581" s="76"/>
      <c r="C581" s="47" t="s">
        <v>835</v>
      </c>
      <c r="D581" s="20" t="s">
        <v>778</v>
      </c>
      <c r="E581" s="306">
        <v>2</v>
      </c>
      <c r="F581" s="355"/>
      <c r="G581" s="262"/>
    </row>
    <row r="582" spans="1:7" ht="16.5">
      <c r="A582" s="68"/>
      <c r="B582" s="76"/>
      <c r="C582" s="77" t="s">
        <v>814</v>
      </c>
      <c r="D582" s="69" t="s">
        <v>778</v>
      </c>
      <c r="E582" s="320">
        <v>13</v>
      </c>
      <c r="F582" s="355"/>
      <c r="G582" s="262"/>
    </row>
    <row r="583" spans="1:7" ht="16.5">
      <c r="A583" s="68"/>
      <c r="B583" s="76"/>
      <c r="C583" s="47" t="s">
        <v>815</v>
      </c>
      <c r="D583" s="20" t="s">
        <v>778</v>
      </c>
      <c r="E583" s="306">
        <v>12</v>
      </c>
      <c r="F583" s="355"/>
      <c r="G583" s="262"/>
    </row>
    <row r="584" spans="1:7" ht="25.5">
      <c r="A584" s="65" t="s">
        <v>806</v>
      </c>
      <c r="B584" s="66"/>
      <c r="C584" s="40" t="s">
        <v>836</v>
      </c>
      <c r="D584" s="66" t="s">
        <v>778</v>
      </c>
      <c r="E584" s="312">
        <v>1</v>
      </c>
      <c r="F584" s="355"/>
      <c r="G584" s="262"/>
    </row>
    <row r="585" spans="1:7" ht="16.5">
      <c r="A585" s="72"/>
      <c r="B585" s="21"/>
      <c r="C585" s="72" t="s">
        <v>839</v>
      </c>
      <c r="D585" s="20"/>
      <c r="E585" s="321"/>
      <c r="F585" s="355"/>
      <c r="G585" s="262"/>
    </row>
    <row r="586" spans="1:7" ht="16.5">
      <c r="A586" s="65" t="s">
        <v>807</v>
      </c>
      <c r="B586" s="66"/>
      <c r="C586" s="40" t="s">
        <v>843</v>
      </c>
      <c r="D586" s="66" t="s">
        <v>778</v>
      </c>
      <c r="E586" s="312">
        <v>2</v>
      </c>
      <c r="F586" s="355"/>
      <c r="G586" s="262"/>
    </row>
    <row r="587" spans="1:7" ht="16.5">
      <c r="A587" s="65" t="s">
        <v>808</v>
      </c>
      <c r="B587" s="66"/>
      <c r="C587" s="40" t="s">
        <v>842</v>
      </c>
      <c r="D587" s="66" t="s">
        <v>778</v>
      </c>
      <c r="E587" s="312">
        <v>1</v>
      </c>
      <c r="F587" s="355"/>
      <c r="G587" s="262"/>
    </row>
    <row r="588" spans="1:7" ht="16.5">
      <c r="A588" s="65" t="s">
        <v>809</v>
      </c>
      <c r="B588" s="80"/>
      <c r="C588" s="40" t="s">
        <v>844</v>
      </c>
      <c r="D588" s="80" t="s">
        <v>778</v>
      </c>
      <c r="E588" s="313">
        <v>1</v>
      </c>
      <c r="F588" s="355"/>
      <c r="G588" s="262"/>
    </row>
    <row r="589" spans="1:7" ht="16.5">
      <c r="A589" s="65" t="s">
        <v>810</v>
      </c>
      <c r="B589" s="66"/>
      <c r="C589" s="40" t="s">
        <v>840</v>
      </c>
      <c r="D589" s="66" t="s">
        <v>778</v>
      </c>
      <c r="E589" s="312">
        <v>2</v>
      </c>
      <c r="F589" s="355"/>
      <c r="G589" s="262"/>
    </row>
    <row r="590" spans="1:7" ht="16.5">
      <c r="A590" s="65" t="s">
        <v>812</v>
      </c>
      <c r="B590" s="20"/>
      <c r="C590" s="40" t="s">
        <v>841</v>
      </c>
      <c r="D590" s="20" t="s">
        <v>778</v>
      </c>
      <c r="E590" s="306">
        <v>1</v>
      </c>
      <c r="F590" s="355"/>
      <c r="G590" s="262"/>
    </row>
    <row r="591" spans="1:7" ht="16.5">
      <c r="A591" s="65" t="s">
        <v>813</v>
      </c>
      <c r="B591" s="80"/>
      <c r="C591" s="79" t="s">
        <v>782</v>
      </c>
      <c r="D591" s="80" t="s">
        <v>780</v>
      </c>
      <c r="E591" s="313">
        <v>7</v>
      </c>
      <c r="F591" s="355"/>
      <c r="G591" s="262"/>
    </row>
    <row r="592" spans="1:7" ht="25.5">
      <c r="A592" s="65" t="s">
        <v>845</v>
      </c>
      <c r="B592" s="81"/>
      <c r="C592" s="82" t="s">
        <v>783</v>
      </c>
      <c r="D592" s="20" t="s">
        <v>781</v>
      </c>
      <c r="E592" s="306">
        <v>6</v>
      </c>
      <c r="F592" s="355"/>
      <c r="G592" s="262"/>
    </row>
    <row r="593" spans="1:7" ht="16.5">
      <c r="A593" s="65"/>
      <c r="B593" s="81"/>
      <c r="C593" s="73" t="s">
        <v>784</v>
      </c>
      <c r="D593" s="20" t="s">
        <v>781</v>
      </c>
      <c r="E593" s="306">
        <f>1.03*E592</f>
        <v>6.18</v>
      </c>
      <c r="F593" s="355"/>
      <c r="G593" s="262"/>
    </row>
    <row r="594" spans="1:7" ht="16.5">
      <c r="A594" s="65"/>
      <c r="B594" s="20"/>
      <c r="C594" s="73" t="s">
        <v>785</v>
      </c>
      <c r="D594" s="20" t="s">
        <v>566</v>
      </c>
      <c r="E594" s="306">
        <f>2*E592</f>
        <v>12</v>
      </c>
      <c r="F594" s="355"/>
      <c r="G594" s="262"/>
    </row>
    <row r="595" spans="1:7" ht="16.5">
      <c r="A595" s="65"/>
      <c r="B595" s="20"/>
      <c r="C595" s="73" t="s">
        <v>786</v>
      </c>
      <c r="D595" s="20" t="s">
        <v>781</v>
      </c>
      <c r="E595" s="306">
        <f>1.03*E592</f>
        <v>6.18</v>
      </c>
      <c r="F595" s="355"/>
      <c r="G595" s="262"/>
    </row>
    <row r="596" spans="1:7" ht="16.5">
      <c r="A596" s="65"/>
      <c r="B596" s="20"/>
      <c r="C596" s="73" t="s">
        <v>787</v>
      </c>
      <c r="D596" s="20" t="s">
        <v>566</v>
      </c>
      <c r="E596" s="306">
        <f>15*E592</f>
        <v>90</v>
      </c>
      <c r="F596" s="355"/>
      <c r="G596" s="262"/>
    </row>
    <row r="597" spans="1:7" ht="16.5">
      <c r="A597" s="65"/>
      <c r="B597" s="20"/>
      <c r="C597" s="73" t="s">
        <v>248</v>
      </c>
      <c r="D597" s="20" t="s">
        <v>570</v>
      </c>
      <c r="E597" s="306">
        <f>0.8*E592</f>
        <v>4.800000000000001</v>
      </c>
      <c r="F597" s="355"/>
      <c r="G597" s="262"/>
    </row>
    <row r="598" spans="1:7" ht="16.5">
      <c r="A598" s="65"/>
      <c r="B598" s="20"/>
      <c r="C598" s="73" t="s">
        <v>788</v>
      </c>
      <c r="D598" s="20" t="s">
        <v>564</v>
      </c>
      <c r="E598" s="306">
        <v>30</v>
      </c>
      <c r="F598" s="355"/>
      <c r="G598" s="262"/>
    </row>
    <row r="599" spans="1:7" ht="16.5">
      <c r="A599" s="65"/>
      <c r="B599" s="20"/>
      <c r="C599" s="73" t="s">
        <v>249</v>
      </c>
      <c r="D599" s="20" t="s">
        <v>570</v>
      </c>
      <c r="E599" s="306">
        <f>1.6*E592</f>
        <v>9.600000000000001</v>
      </c>
      <c r="F599" s="355"/>
      <c r="G599" s="262"/>
    </row>
    <row r="600" spans="1:7" ht="16.5">
      <c r="A600" s="65"/>
      <c r="B600" s="20"/>
      <c r="C600" s="73" t="s">
        <v>789</v>
      </c>
      <c r="D600" s="20" t="s">
        <v>790</v>
      </c>
      <c r="E600" s="306">
        <f>0.35*E592</f>
        <v>2.0999999999999996</v>
      </c>
      <c r="F600" s="355"/>
      <c r="G600" s="262"/>
    </row>
    <row r="601" spans="1:7" ht="16.5">
      <c r="A601" s="5" t="s">
        <v>846</v>
      </c>
      <c r="B601" s="83"/>
      <c r="C601" s="84" t="s">
        <v>791</v>
      </c>
      <c r="D601" s="80" t="s">
        <v>564</v>
      </c>
      <c r="E601" s="322">
        <v>10.8</v>
      </c>
      <c r="F601" s="355"/>
      <c r="G601" s="262"/>
    </row>
    <row r="602" spans="1:7" ht="16.5">
      <c r="A602" s="5" t="s">
        <v>779</v>
      </c>
      <c r="B602" s="83"/>
      <c r="C602" s="47" t="s">
        <v>792</v>
      </c>
      <c r="D602" s="80" t="s">
        <v>564</v>
      </c>
      <c r="E602" s="322">
        <f>E601*1.1</f>
        <v>11.880000000000003</v>
      </c>
      <c r="F602" s="355"/>
      <c r="G602" s="262"/>
    </row>
    <row r="603" spans="1:7" ht="16.5">
      <c r="A603" s="5" t="s">
        <v>898</v>
      </c>
      <c r="B603" s="83"/>
      <c r="C603" s="84" t="s">
        <v>793</v>
      </c>
      <c r="D603" s="80" t="s">
        <v>564</v>
      </c>
      <c r="E603" s="322">
        <v>10.8</v>
      </c>
      <c r="F603" s="355"/>
      <c r="G603" s="262"/>
    </row>
    <row r="604" spans="1:7" ht="16.5">
      <c r="A604" s="85"/>
      <c r="B604" s="83"/>
      <c r="C604" s="47" t="s">
        <v>794</v>
      </c>
      <c r="D604" s="80" t="s">
        <v>781</v>
      </c>
      <c r="E604" s="322">
        <f>0.3*E603</f>
        <v>3.24</v>
      </c>
      <c r="F604" s="355"/>
      <c r="G604" s="262"/>
    </row>
    <row r="605" spans="1:7" ht="16.5">
      <c r="A605" s="85"/>
      <c r="B605" s="83"/>
      <c r="C605" s="47" t="s">
        <v>795</v>
      </c>
      <c r="D605" s="80" t="s">
        <v>778</v>
      </c>
      <c r="E605" s="322">
        <f>8*E603</f>
        <v>86.4</v>
      </c>
      <c r="F605" s="355"/>
      <c r="G605" s="262"/>
    </row>
    <row r="606" spans="1:7" ht="16.5">
      <c r="A606" s="200">
        <v>9</v>
      </c>
      <c r="B606" s="35"/>
      <c r="C606" s="198" t="s">
        <v>184</v>
      </c>
      <c r="D606" s="277"/>
      <c r="E606" s="295"/>
      <c r="F606" s="355"/>
      <c r="G606" s="262"/>
    </row>
    <row r="607" spans="1:7" ht="33">
      <c r="A607" s="97">
        <v>1</v>
      </c>
      <c r="B607" s="276"/>
      <c r="C607" s="356" t="s">
        <v>251</v>
      </c>
      <c r="D607" s="80" t="s">
        <v>778</v>
      </c>
      <c r="E607" s="357">
        <v>1</v>
      </c>
      <c r="F607" s="355"/>
      <c r="G607" s="262"/>
    </row>
    <row r="608" spans="1:7" ht="16.5">
      <c r="A608" s="100">
        <v>2</v>
      </c>
      <c r="B608" s="276"/>
      <c r="C608" s="227" t="s">
        <v>208</v>
      </c>
      <c r="D608" s="80" t="s">
        <v>778</v>
      </c>
      <c r="E608" s="357">
        <v>2</v>
      </c>
      <c r="F608" s="355"/>
      <c r="G608" s="262"/>
    </row>
    <row r="609" spans="1:7" ht="16.5">
      <c r="A609" s="97">
        <v>3</v>
      </c>
      <c r="B609" s="276"/>
      <c r="C609" s="227" t="s">
        <v>252</v>
      </c>
      <c r="D609" s="80" t="s">
        <v>778</v>
      </c>
      <c r="E609" s="357">
        <v>2</v>
      </c>
      <c r="F609" s="355"/>
      <c r="G609" s="262"/>
    </row>
    <row r="610" spans="1:7" ht="16.5">
      <c r="A610" s="100">
        <v>4</v>
      </c>
      <c r="B610" s="276"/>
      <c r="C610" s="227" t="s">
        <v>185</v>
      </c>
      <c r="D610" s="80" t="s">
        <v>778</v>
      </c>
      <c r="E610" s="228">
        <v>12</v>
      </c>
      <c r="F610" s="355"/>
      <c r="G610" s="262"/>
    </row>
    <row r="611" spans="1:7" ht="16.5">
      <c r="A611" s="97">
        <v>5</v>
      </c>
      <c r="B611" s="276"/>
      <c r="C611" s="227" t="s">
        <v>186</v>
      </c>
      <c r="D611" s="80" t="s">
        <v>778</v>
      </c>
      <c r="E611" s="228">
        <v>3</v>
      </c>
      <c r="F611" s="355"/>
      <c r="G611" s="262"/>
    </row>
    <row r="612" spans="1:7" ht="16.5">
      <c r="A612" s="100">
        <v>6</v>
      </c>
      <c r="B612" s="276"/>
      <c r="C612" s="227" t="s">
        <v>199</v>
      </c>
      <c r="D612" s="80" t="s">
        <v>778</v>
      </c>
      <c r="E612" s="228">
        <v>6</v>
      </c>
      <c r="F612" s="355"/>
      <c r="G612" s="262"/>
    </row>
    <row r="613" spans="1:7" ht="16.5">
      <c r="A613" s="97">
        <v>7</v>
      </c>
      <c r="B613" s="276"/>
      <c r="C613" s="227" t="s">
        <v>200</v>
      </c>
      <c r="D613" s="80" t="s">
        <v>778</v>
      </c>
      <c r="E613" s="228">
        <v>3</v>
      </c>
      <c r="F613" s="355"/>
      <c r="G613" s="262"/>
    </row>
    <row r="614" spans="1:7" ht="16.5">
      <c r="A614" s="100">
        <v>8</v>
      </c>
      <c r="B614" s="276"/>
      <c r="C614" s="227" t="s">
        <v>187</v>
      </c>
      <c r="D614" s="228" t="s">
        <v>564</v>
      </c>
      <c r="E614" s="228">
        <v>225</v>
      </c>
      <c r="F614" s="355"/>
      <c r="G614" s="262"/>
    </row>
    <row r="615" spans="1:7" ht="16.5">
      <c r="A615" s="97">
        <v>9</v>
      </c>
      <c r="B615" s="276"/>
      <c r="C615" s="227" t="s">
        <v>188</v>
      </c>
      <c r="D615" s="228" t="s">
        <v>564</v>
      </c>
      <c r="E615" s="228">
        <v>450</v>
      </c>
      <c r="F615" s="355"/>
      <c r="G615" s="262"/>
    </row>
    <row r="616" spans="1:7" ht="16.5">
      <c r="A616" s="100">
        <v>10</v>
      </c>
      <c r="B616" s="276"/>
      <c r="C616" s="227" t="s">
        <v>189</v>
      </c>
      <c r="D616" s="228" t="s">
        <v>564</v>
      </c>
      <c r="E616" s="228">
        <v>220</v>
      </c>
      <c r="F616" s="355"/>
      <c r="G616" s="262"/>
    </row>
    <row r="617" spans="1:7" ht="33">
      <c r="A617" s="97">
        <v>11</v>
      </c>
      <c r="B617" s="276"/>
      <c r="C617" s="227" t="s">
        <v>201</v>
      </c>
      <c r="D617" s="228" t="s">
        <v>564</v>
      </c>
      <c r="E617" s="228">
        <v>300</v>
      </c>
      <c r="F617" s="355"/>
      <c r="G617" s="262"/>
    </row>
    <row r="618" spans="1:7" ht="33">
      <c r="A618" s="100">
        <v>12</v>
      </c>
      <c r="B618" s="276"/>
      <c r="C618" s="227" t="s">
        <v>190</v>
      </c>
      <c r="D618" s="80" t="s">
        <v>778</v>
      </c>
      <c r="E618" s="229">
        <v>6</v>
      </c>
      <c r="F618" s="355"/>
      <c r="G618" s="262"/>
    </row>
    <row r="619" spans="1:7" ht="33">
      <c r="A619" s="97">
        <v>13</v>
      </c>
      <c r="B619" s="276"/>
      <c r="C619" s="227" t="s">
        <v>191</v>
      </c>
      <c r="D619" s="80" t="s">
        <v>778</v>
      </c>
      <c r="E619" s="229">
        <v>10</v>
      </c>
      <c r="F619" s="355"/>
      <c r="G619" s="262"/>
    </row>
    <row r="620" spans="1:7" ht="33">
      <c r="A620" s="100">
        <v>14</v>
      </c>
      <c r="B620" s="276"/>
      <c r="C620" s="227" t="s">
        <v>202</v>
      </c>
      <c r="D620" s="80" t="s">
        <v>778</v>
      </c>
      <c r="E620" s="229">
        <v>17</v>
      </c>
      <c r="F620" s="355"/>
      <c r="G620" s="262"/>
    </row>
    <row r="621" spans="1:7" ht="33">
      <c r="A621" s="97">
        <v>15</v>
      </c>
      <c r="B621" s="276"/>
      <c r="C621" s="227" t="s">
        <v>203</v>
      </c>
      <c r="D621" s="80" t="s">
        <v>778</v>
      </c>
      <c r="E621" s="229">
        <v>4</v>
      </c>
      <c r="F621" s="355"/>
      <c r="G621" s="262"/>
    </row>
    <row r="622" spans="1:7" ht="33">
      <c r="A622" s="100">
        <v>16</v>
      </c>
      <c r="B622" s="276"/>
      <c r="C622" s="227" t="s">
        <v>204</v>
      </c>
      <c r="D622" s="80" t="s">
        <v>778</v>
      </c>
      <c r="E622" s="229">
        <v>1</v>
      </c>
      <c r="F622" s="355"/>
      <c r="G622" s="262"/>
    </row>
    <row r="623" spans="1:7" ht="33">
      <c r="A623" s="97">
        <v>17</v>
      </c>
      <c r="B623" s="276"/>
      <c r="C623" s="227" t="s">
        <v>205</v>
      </c>
      <c r="D623" s="80" t="s">
        <v>778</v>
      </c>
      <c r="E623" s="229">
        <v>3</v>
      </c>
      <c r="F623" s="355"/>
      <c r="G623" s="262"/>
    </row>
    <row r="624" spans="1:7" ht="33">
      <c r="A624" s="100">
        <v>18</v>
      </c>
      <c r="B624" s="276"/>
      <c r="C624" s="227" t="s">
        <v>206</v>
      </c>
      <c r="D624" s="80" t="s">
        <v>778</v>
      </c>
      <c r="E624" s="229">
        <v>2</v>
      </c>
      <c r="F624" s="355"/>
      <c r="G624" s="262"/>
    </row>
    <row r="625" spans="1:7" ht="16.5">
      <c r="A625" s="97">
        <v>19</v>
      </c>
      <c r="B625" s="276"/>
      <c r="C625" s="230" t="s">
        <v>194</v>
      </c>
      <c r="D625" s="80" t="s">
        <v>778</v>
      </c>
      <c r="E625" s="229">
        <v>7</v>
      </c>
      <c r="F625" s="355"/>
      <c r="G625" s="262"/>
    </row>
    <row r="626" spans="1:7" ht="16.5">
      <c r="A626" s="100">
        <v>20</v>
      </c>
      <c r="B626" s="276"/>
      <c r="C626" s="230" t="s">
        <v>195</v>
      </c>
      <c r="D626" s="80" t="s">
        <v>778</v>
      </c>
      <c r="E626" s="229">
        <v>12</v>
      </c>
      <c r="F626" s="355"/>
      <c r="G626" s="262"/>
    </row>
    <row r="627" spans="1:7" ht="16.5">
      <c r="A627" s="97">
        <v>21</v>
      </c>
      <c r="B627" s="276"/>
      <c r="C627" s="230" t="s">
        <v>253</v>
      </c>
      <c r="D627" s="80" t="s">
        <v>778</v>
      </c>
      <c r="E627" s="358" t="s">
        <v>254</v>
      </c>
      <c r="F627" s="355"/>
      <c r="G627" s="262"/>
    </row>
    <row r="628" spans="1:7" ht="16.5">
      <c r="A628" s="100">
        <v>22</v>
      </c>
      <c r="B628" s="276"/>
      <c r="C628" s="230" t="s">
        <v>197</v>
      </c>
      <c r="D628" s="229" t="s">
        <v>13</v>
      </c>
      <c r="E628" s="229">
        <v>2</v>
      </c>
      <c r="F628" s="355"/>
      <c r="G628" s="262"/>
    </row>
    <row r="629" spans="1:7" ht="16.5">
      <c r="A629" s="97">
        <v>23</v>
      </c>
      <c r="B629" s="276"/>
      <c r="C629" s="230" t="s">
        <v>166</v>
      </c>
      <c r="D629" s="229" t="s">
        <v>13</v>
      </c>
      <c r="E629" s="229">
        <v>20</v>
      </c>
      <c r="F629" s="355"/>
      <c r="G629" s="262"/>
    </row>
    <row r="630" spans="1:7" ht="16.5">
      <c r="A630" s="100">
        <v>24</v>
      </c>
      <c r="B630" s="276"/>
      <c r="C630" s="230" t="s">
        <v>192</v>
      </c>
      <c r="D630" s="229" t="s">
        <v>13</v>
      </c>
      <c r="E630" s="229">
        <v>35</v>
      </c>
      <c r="F630" s="355"/>
      <c r="G630" s="262"/>
    </row>
    <row r="631" spans="1:7" ht="16.5">
      <c r="A631" s="97">
        <v>25</v>
      </c>
      <c r="B631" s="276"/>
      <c r="C631" s="230" t="s">
        <v>193</v>
      </c>
      <c r="D631" s="229" t="s">
        <v>13</v>
      </c>
      <c r="E631" s="229">
        <v>6</v>
      </c>
      <c r="F631" s="355"/>
      <c r="G631" s="262"/>
    </row>
    <row r="632" spans="1:7" ht="33">
      <c r="A632" s="100">
        <v>26</v>
      </c>
      <c r="B632" s="276"/>
      <c r="C632" s="230" t="s">
        <v>176</v>
      </c>
      <c r="D632" s="229" t="s">
        <v>13</v>
      </c>
      <c r="E632" s="229">
        <v>2</v>
      </c>
      <c r="F632" s="355"/>
      <c r="G632" s="262"/>
    </row>
    <row r="633" spans="1:7" ht="16.5">
      <c r="A633" s="97">
        <v>27</v>
      </c>
      <c r="B633" s="276"/>
      <c r="C633" s="230" t="s">
        <v>167</v>
      </c>
      <c r="D633" s="229" t="s">
        <v>13</v>
      </c>
      <c r="E633" s="229">
        <v>2</v>
      </c>
      <c r="F633" s="355"/>
      <c r="G633" s="262"/>
    </row>
    <row r="634" spans="1:7" ht="16.5">
      <c r="A634" s="100">
        <v>28</v>
      </c>
      <c r="B634" s="276"/>
      <c r="C634" s="230" t="s">
        <v>168</v>
      </c>
      <c r="D634" s="229" t="s">
        <v>13</v>
      </c>
      <c r="E634" s="229">
        <v>3</v>
      </c>
      <c r="F634" s="355"/>
      <c r="G634" s="262"/>
    </row>
    <row r="635" spans="1:7" ht="16.5">
      <c r="A635" s="97">
        <v>29</v>
      </c>
      <c r="B635" s="276"/>
      <c r="C635" s="230" t="s">
        <v>169</v>
      </c>
      <c r="D635" s="229" t="s">
        <v>13</v>
      </c>
      <c r="E635" s="229">
        <v>15</v>
      </c>
      <c r="F635" s="355"/>
      <c r="G635" s="262"/>
    </row>
    <row r="636" spans="1:7" ht="16.5">
      <c r="A636" s="100">
        <v>30</v>
      </c>
      <c r="B636" s="276"/>
      <c r="C636" s="230" t="s">
        <v>170</v>
      </c>
      <c r="D636" s="229" t="s">
        <v>564</v>
      </c>
      <c r="E636" s="229">
        <v>2.5</v>
      </c>
      <c r="F636" s="355"/>
      <c r="G636" s="262"/>
    </row>
    <row r="637" spans="1:7" ht="16.5">
      <c r="A637" s="97">
        <v>31</v>
      </c>
      <c r="B637" s="276"/>
      <c r="C637" s="230" t="s">
        <v>171</v>
      </c>
      <c r="D637" s="229" t="s">
        <v>13</v>
      </c>
      <c r="E637" s="229">
        <v>3</v>
      </c>
      <c r="F637" s="355"/>
      <c r="G637" s="262"/>
    </row>
    <row r="638" spans="1:7" ht="33">
      <c r="A638" s="100">
        <v>32</v>
      </c>
      <c r="B638" s="276"/>
      <c r="C638" s="231" t="s">
        <v>177</v>
      </c>
      <c r="D638" s="231" t="s">
        <v>13</v>
      </c>
      <c r="E638" s="229">
        <v>7</v>
      </c>
      <c r="F638" s="355"/>
      <c r="G638" s="262"/>
    </row>
    <row r="639" spans="1:7" ht="16.5">
      <c r="A639" s="97">
        <v>33</v>
      </c>
      <c r="B639" s="276"/>
      <c r="C639" s="230" t="s">
        <v>172</v>
      </c>
      <c r="D639" s="229" t="s">
        <v>13</v>
      </c>
      <c r="E639" s="229">
        <v>1</v>
      </c>
      <c r="F639" s="355"/>
      <c r="G639" s="262"/>
    </row>
    <row r="640" spans="1:7" ht="16.5">
      <c r="A640" s="100">
        <v>34</v>
      </c>
      <c r="B640" s="276"/>
      <c r="C640" s="230" t="s">
        <v>173</v>
      </c>
      <c r="D640" s="229" t="s">
        <v>13</v>
      </c>
      <c r="E640" s="229">
        <v>100</v>
      </c>
      <c r="F640" s="355"/>
      <c r="G640" s="262"/>
    </row>
    <row r="641" spans="1:7" ht="16.5">
      <c r="A641" s="97">
        <v>35</v>
      </c>
      <c r="B641" s="276"/>
      <c r="C641" s="230" t="s">
        <v>174</v>
      </c>
      <c r="D641" s="229" t="s">
        <v>13</v>
      </c>
      <c r="E641" s="229">
        <v>60</v>
      </c>
      <c r="F641" s="355"/>
      <c r="G641" s="262"/>
    </row>
    <row r="642" spans="1:7" ht="16.5">
      <c r="A642" s="97">
        <v>36</v>
      </c>
      <c r="B642" s="174"/>
      <c r="C642" s="230" t="s">
        <v>178</v>
      </c>
      <c r="D642" s="229" t="s">
        <v>13</v>
      </c>
      <c r="E642" s="229">
        <v>32</v>
      </c>
      <c r="F642" s="355"/>
      <c r="G642" s="262"/>
    </row>
    <row r="643" spans="1:7" ht="16.5">
      <c r="A643" s="100">
        <v>37</v>
      </c>
      <c r="B643" s="174"/>
      <c r="C643" s="230" t="s">
        <v>179</v>
      </c>
      <c r="D643" s="229" t="s">
        <v>564</v>
      </c>
      <c r="E643" s="229">
        <v>400</v>
      </c>
      <c r="F643" s="355"/>
      <c r="G643" s="262"/>
    </row>
    <row r="644" spans="1:7" ht="16.5">
      <c r="A644" s="97">
        <v>38</v>
      </c>
      <c r="B644" s="174"/>
      <c r="C644" s="180" t="s">
        <v>175</v>
      </c>
      <c r="D644" s="229" t="s">
        <v>564</v>
      </c>
      <c r="E644" s="229">
        <v>120</v>
      </c>
      <c r="F644" s="355"/>
      <c r="G644" s="262"/>
    </row>
    <row r="645" spans="1:7" ht="16.5">
      <c r="A645" s="200">
        <v>10</v>
      </c>
      <c r="B645" s="35"/>
      <c r="C645" s="198" t="s">
        <v>198</v>
      </c>
      <c r="D645" s="277"/>
      <c r="E645" s="295"/>
      <c r="F645" s="355"/>
      <c r="G645" s="262"/>
    </row>
    <row r="646" spans="1:7" ht="99">
      <c r="A646" s="97">
        <v>1</v>
      </c>
      <c r="B646" s="98"/>
      <c r="C646" s="179" t="s">
        <v>255</v>
      </c>
      <c r="D646" s="97" t="s">
        <v>567</v>
      </c>
      <c r="E646" s="280">
        <v>1</v>
      </c>
      <c r="F646" s="355"/>
      <c r="G646" s="262"/>
    </row>
    <row r="647" spans="1:7" ht="16.5">
      <c r="A647" s="97">
        <v>2</v>
      </c>
      <c r="B647" s="98"/>
      <c r="C647" s="179" t="s">
        <v>207</v>
      </c>
      <c r="D647" s="97" t="s">
        <v>778</v>
      </c>
      <c r="E647" s="280">
        <v>1</v>
      </c>
      <c r="F647" s="355"/>
      <c r="G647" s="262"/>
    </row>
    <row r="648" spans="1:7" ht="16.5">
      <c r="A648" s="97">
        <v>3</v>
      </c>
      <c r="B648" s="98"/>
      <c r="C648" s="179" t="s">
        <v>208</v>
      </c>
      <c r="D648" s="97" t="s">
        <v>778</v>
      </c>
      <c r="E648" s="280">
        <v>3</v>
      </c>
      <c r="F648" s="355"/>
      <c r="G648" s="262"/>
    </row>
    <row r="649" spans="1:7" ht="16.5">
      <c r="A649" s="97">
        <v>4</v>
      </c>
      <c r="B649" s="98"/>
      <c r="C649" s="179" t="s">
        <v>209</v>
      </c>
      <c r="D649" s="97" t="s">
        <v>778</v>
      </c>
      <c r="E649" s="280">
        <v>6</v>
      </c>
      <c r="F649" s="355"/>
      <c r="G649" s="262"/>
    </row>
    <row r="650" spans="1:7" ht="16.5">
      <c r="A650" s="97">
        <v>5</v>
      </c>
      <c r="B650" s="98"/>
      <c r="C650" s="179" t="s">
        <v>874</v>
      </c>
      <c r="D650" s="97" t="s">
        <v>778</v>
      </c>
      <c r="E650" s="280">
        <v>1</v>
      </c>
      <c r="F650" s="355"/>
      <c r="G650" s="262"/>
    </row>
    <row r="651" spans="1:7" ht="16.5">
      <c r="A651" s="97">
        <v>6</v>
      </c>
      <c r="B651" s="98"/>
      <c r="C651" s="179" t="s">
        <v>185</v>
      </c>
      <c r="D651" s="175" t="s">
        <v>13</v>
      </c>
      <c r="E651" s="228">
        <v>6</v>
      </c>
      <c r="F651" s="355"/>
      <c r="G651" s="262"/>
    </row>
    <row r="652" spans="1:7" ht="16.5">
      <c r="A652" s="97">
        <v>7</v>
      </c>
      <c r="B652" s="98"/>
      <c r="C652" s="179" t="s">
        <v>186</v>
      </c>
      <c r="D652" s="175" t="s">
        <v>13</v>
      </c>
      <c r="E652" s="228">
        <v>3</v>
      </c>
      <c r="F652" s="355"/>
      <c r="G652" s="262"/>
    </row>
    <row r="653" spans="1:7" ht="16.5">
      <c r="A653" s="97">
        <v>8</v>
      </c>
      <c r="B653" s="98"/>
      <c r="C653" s="179" t="s">
        <v>199</v>
      </c>
      <c r="D653" s="175" t="s">
        <v>13</v>
      </c>
      <c r="E653" s="228">
        <v>2</v>
      </c>
      <c r="F653" s="355"/>
      <c r="G653" s="262"/>
    </row>
    <row r="654" spans="1:7" ht="16.5">
      <c r="A654" s="97">
        <v>9</v>
      </c>
      <c r="B654" s="98"/>
      <c r="C654" s="179" t="s">
        <v>200</v>
      </c>
      <c r="D654" s="175" t="s">
        <v>13</v>
      </c>
      <c r="E654" s="228">
        <v>11</v>
      </c>
      <c r="F654" s="355"/>
      <c r="G654" s="262"/>
    </row>
    <row r="655" spans="1:7" ht="16.5">
      <c r="A655" s="97">
        <v>10</v>
      </c>
      <c r="B655" s="213"/>
      <c r="C655" s="270" t="s">
        <v>187</v>
      </c>
      <c r="D655" s="216" t="s">
        <v>564</v>
      </c>
      <c r="E655" s="323">
        <v>45</v>
      </c>
      <c r="F655" s="355"/>
      <c r="G655" s="262"/>
    </row>
    <row r="656" spans="1:7" ht="16.5">
      <c r="A656" s="97">
        <v>11</v>
      </c>
      <c r="B656" s="213"/>
      <c r="C656" s="270" t="s">
        <v>210</v>
      </c>
      <c r="D656" s="216" t="s">
        <v>564</v>
      </c>
      <c r="E656" s="323">
        <v>60</v>
      </c>
      <c r="F656" s="355"/>
      <c r="G656" s="262"/>
    </row>
    <row r="657" spans="1:7" ht="16.5">
      <c r="A657" s="97">
        <v>12</v>
      </c>
      <c r="B657" s="213"/>
      <c r="C657" s="270" t="s">
        <v>188</v>
      </c>
      <c r="D657" s="216" t="s">
        <v>564</v>
      </c>
      <c r="E657" s="323">
        <v>320</v>
      </c>
      <c r="F657" s="355"/>
      <c r="G657" s="262"/>
    </row>
    <row r="658" spans="1:7" ht="16.5">
      <c r="A658" s="97">
        <v>13</v>
      </c>
      <c r="B658" s="213"/>
      <c r="C658" s="270" t="s">
        <v>189</v>
      </c>
      <c r="D658" s="216" t="s">
        <v>564</v>
      </c>
      <c r="E658" s="323">
        <v>215</v>
      </c>
      <c r="F658" s="355"/>
      <c r="G658" s="262"/>
    </row>
    <row r="659" spans="1:7" ht="16.5">
      <c r="A659" s="97">
        <v>14</v>
      </c>
      <c r="B659" s="213"/>
      <c r="C659" s="270" t="s">
        <v>211</v>
      </c>
      <c r="D659" s="216" t="s">
        <v>564</v>
      </c>
      <c r="E659" s="323">
        <v>545</v>
      </c>
      <c r="F659" s="355"/>
      <c r="G659" s="262"/>
    </row>
    <row r="660" spans="1:7" ht="16.5">
      <c r="A660" s="97">
        <v>15</v>
      </c>
      <c r="B660" s="98"/>
      <c r="C660" s="179" t="s">
        <v>333</v>
      </c>
      <c r="D660" s="175" t="s">
        <v>564</v>
      </c>
      <c r="E660" s="228">
        <v>25</v>
      </c>
      <c r="F660" s="355"/>
      <c r="G660" s="262"/>
    </row>
    <row r="661" spans="1:7" ht="16.5">
      <c r="A661" s="97">
        <v>16</v>
      </c>
      <c r="B661" s="213"/>
      <c r="C661" s="270" t="s">
        <v>875</v>
      </c>
      <c r="D661" s="97" t="s">
        <v>567</v>
      </c>
      <c r="E661" s="323">
        <v>1</v>
      </c>
      <c r="F661" s="355"/>
      <c r="G661" s="262"/>
    </row>
    <row r="662" spans="1:7" ht="49.5">
      <c r="A662" s="97">
        <v>17</v>
      </c>
      <c r="B662" s="98"/>
      <c r="C662" s="180" t="s">
        <v>876</v>
      </c>
      <c r="D662" s="97" t="s">
        <v>564</v>
      </c>
      <c r="E662" s="228">
        <v>30</v>
      </c>
      <c r="F662" s="355"/>
      <c r="G662" s="262"/>
    </row>
    <row r="663" spans="1:7" ht="82.5">
      <c r="A663" s="97">
        <v>18</v>
      </c>
      <c r="B663" s="98"/>
      <c r="C663" s="179" t="s">
        <v>322</v>
      </c>
      <c r="D663" s="97" t="s">
        <v>567</v>
      </c>
      <c r="E663" s="228">
        <v>1</v>
      </c>
      <c r="F663" s="355"/>
      <c r="G663" s="262"/>
    </row>
    <row r="664" spans="1:7" ht="82.5">
      <c r="A664" s="97">
        <v>19</v>
      </c>
      <c r="B664" s="98"/>
      <c r="C664" s="179" t="s">
        <v>323</v>
      </c>
      <c r="D664" s="97" t="s">
        <v>567</v>
      </c>
      <c r="E664" s="228">
        <v>1</v>
      </c>
      <c r="F664" s="355"/>
      <c r="G664" s="262"/>
    </row>
    <row r="665" spans="1:7" ht="66">
      <c r="A665" s="97">
        <v>20</v>
      </c>
      <c r="B665" s="98"/>
      <c r="C665" s="179" t="s">
        <v>324</v>
      </c>
      <c r="D665" s="97" t="s">
        <v>567</v>
      </c>
      <c r="E665" s="228">
        <v>1</v>
      </c>
      <c r="F665" s="355"/>
      <c r="G665" s="262"/>
    </row>
    <row r="666" spans="1:7" ht="16.5">
      <c r="A666" s="97">
        <v>21</v>
      </c>
      <c r="B666" s="213"/>
      <c r="C666" s="277" t="s">
        <v>878</v>
      </c>
      <c r="D666" s="216" t="s">
        <v>564</v>
      </c>
      <c r="E666" s="323">
        <v>70</v>
      </c>
      <c r="F666" s="355"/>
      <c r="G666" s="262"/>
    </row>
    <row r="667" spans="1:7" ht="34.5" customHeight="1">
      <c r="A667" s="97">
        <v>22</v>
      </c>
      <c r="B667" s="213"/>
      <c r="C667" s="277" t="s">
        <v>879</v>
      </c>
      <c r="D667" s="216" t="s">
        <v>564</v>
      </c>
      <c r="E667" s="323">
        <v>65</v>
      </c>
      <c r="F667" s="355"/>
      <c r="G667" s="262"/>
    </row>
    <row r="668" spans="1:7" ht="33">
      <c r="A668" s="97">
        <v>23</v>
      </c>
      <c r="B668" s="98"/>
      <c r="C668" s="179" t="s">
        <v>201</v>
      </c>
      <c r="D668" s="175" t="s">
        <v>564</v>
      </c>
      <c r="E668" s="228">
        <v>330</v>
      </c>
      <c r="F668" s="355"/>
      <c r="G668" s="262"/>
    </row>
    <row r="669" spans="1:7" ht="33">
      <c r="A669" s="97">
        <v>24</v>
      </c>
      <c r="B669" s="98"/>
      <c r="C669" s="179" t="s">
        <v>877</v>
      </c>
      <c r="D669" s="175" t="s">
        <v>564</v>
      </c>
      <c r="E669" s="228">
        <v>520</v>
      </c>
      <c r="F669" s="355"/>
      <c r="G669" s="262"/>
    </row>
    <row r="670" spans="1:7" ht="33">
      <c r="A670" s="97">
        <v>25</v>
      </c>
      <c r="B670" s="213"/>
      <c r="C670" s="270" t="s">
        <v>880</v>
      </c>
      <c r="D670" s="278" t="s">
        <v>13</v>
      </c>
      <c r="E670" s="324">
        <v>2</v>
      </c>
      <c r="F670" s="355"/>
      <c r="G670" s="262"/>
    </row>
    <row r="671" spans="1:7" ht="33">
      <c r="A671" s="97">
        <v>26</v>
      </c>
      <c r="B671" s="98"/>
      <c r="C671" s="179" t="s">
        <v>191</v>
      </c>
      <c r="D671" s="176" t="s">
        <v>13</v>
      </c>
      <c r="E671" s="229">
        <v>4</v>
      </c>
      <c r="F671" s="355"/>
      <c r="G671" s="262"/>
    </row>
    <row r="672" spans="1:7" ht="33">
      <c r="A672" s="97">
        <v>27</v>
      </c>
      <c r="B672" s="98"/>
      <c r="C672" s="179" t="s">
        <v>325</v>
      </c>
      <c r="D672" s="176" t="s">
        <v>13</v>
      </c>
      <c r="E672" s="229">
        <v>4</v>
      </c>
      <c r="F672" s="355"/>
      <c r="G672" s="262"/>
    </row>
    <row r="673" spans="1:7" ht="33">
      <c r="A673" s="97">
        <v>28</v>
      </c>
      <c r="B673" s="98"/>
      <c r="C673" s="179" t="s">
        <v>881</v>
      </c>
      <c r="D673" s="176" t="s">
        <v>13</v>
      </c>
      <c r="E673" s="229">
        <v>16</v>
      </c>
      <c r="F673" s="355"/>
      <c r="G673" s="262"/>
    </row>
    <row r="674" spans="1:7" ht="33">
      <c r="A674" s="97">
        <v>29</v>
      </c>
      <c r="B674" s="98"/>
      <c r="C674" s="179" t="s">
        <v>205</v>
      </c>
      <c r="D674" s="176" t="s">
        <v>13</v>
      </c>
      <c r="E674" s="229">
        <v>2</v>
      </c>
      <c r="F674" s="355"/>
      <c r="G674" s="262"/>
    </row>
    <row r="675" spans="1:7" ht="33">
      <c r="A675" s="97">
        <v>30</v>
      </c>
      <c r="B675" s="98"/>
      <c r="C675" s="180" t="s">
        <v>326</v>
      </c>
      <c r="D675" s="176" t="s">
        <v>13</v>
      </c>
      <c r="E675" s="229">
        <v>19</v>
      </c>
      <c r="F675" s="355"/>
      <c r="G675" s="262"/>
    </row>
    <row r="676" spans="1:7" ht="49.5">
      <c r="A676" s="97">
        <v>31</v>
      </c>
      <c r="B676" s="98"/>
      <c r="C676" s="180" t="s">
        <v>256</v>
      </c>
      <c r="D676" s="176" t="s">
        <v>13</v>
      </c>
      <c r="E676" s="229">
        <v>3</v>
      </c>
      <c r="F676" s="355"/>
      <c r="G676" s="262"/>
    </row>
    <row r="677" spans="1:7" ht="33">
      <c r="A677" s="97">
        <v>32</v>
      </c>
      <c r="B677" s="98"/>
      <c r="C677" s="180" t="s">
        <v>257</v>
      </c>
      <c r="D677" s="176" t="s">
        <v>13</v>
      </c>
      <c r="E677" s="229">
        <v>2</v>
      </c>
      <c r="F677" s="355"/>
      <c r="G677" s="262"/>
    </row>
    <row r="678" spans="1:7" ht="16.5">
      <c r="A678" s="97">
        <v>33</v>
      </c>
      <c r="B678" s="98"/>
      <c r="C678" s="215" t="s">
        <v>882</v>
      </c>
      <c r="D678" s="176" t="s">
        <v>778</v>
      </c>
      <c r="E678" s="229">
        <v>5</v>
      </c>
      <c r="F678" s="355"/>
      <c r="G678" s="262"/>
    </row>
    <row r="679" spans="1:7" ht="16.5">
      <c r="A679" s="97">
        <v>34</v>
      </c>
      <c r="B679" s="98"/>
      <c r="C679" s="215" t="s">
        <v>327</v>
      </c>
      <c r="D679" s="176" t="s">
        <v>13</v>
      </c>
      <c r="E679" s="229">
        <v>2</v>
      </c>
      <c r="F679" s="355"/>
      <c r="G679" s="262"/>
    </row>
    <row r="680" spans="1:7" ht="16.5">
      <c r="A680" s="97">
        <v>35</v>
      </c>
      <c r="B680" s="98"/>
      <c r="C680" s="180" t="s">
        <v>195</v>
      </c>
      <c r="D680" s="176" t="s">
        <v>13</v>
      </c>
      <c r="E680" s="229">
        <v>11</v>
      </c>
      <c r="F680" s="355"/>
      <c r="G680" s="262"/>
    </row>
    <row r="681" spans="1:7" ht="16.5">
      <c r="A681" s="97">
        <v>36</v>
      </c>
      <c r="B681" s="98"/>
      <c r="C681" s="180" t="s">
        <v>196</v>
      </c>
      <c r="D681" s="176" t="s">
        <v>13</v>
      </c>
      <c r="E681" s="229">
        <v>1</v>
      </c>
      <c r="F681" s="355"/>
      <c r="G681" s="262"/>
    </row>
    <row r="682" spans="1:7" ht="16.5">
      <c r="A682" s="97">
        <v>37</v>
      </c>
      <c r="B682" s="98"/>
      <c r="C682" s="215" t="s">
        <v>328</v>
      </c>
      <c r="D682" s="176" t="s">
        <v>13</v>
      </c>
      <c r="E682" s="229">
        <v>3</v>
      </c>
      <c r="F682" s="355"/>
      <c r="G682" s="262"/>
    </row>
    <row r="683" spans="1:7" ht="16.5">
      <c r="A683" s="97">
        <v>38</v>
      </c>
      <c r="B683" s="98"/>
      <c r="C683" s="215" t="s">
        <v>329</v>
      </c>
      <c r="D683" s="176" t="s">
        <v>13</v>
      </c>
      <c r="E683" s="229">
        <v>1</v>
      </c>
      <c r="F683" s="355"/>
      <c r="G683" s="262"/>
    </row>
    <row r="684" spans="1:7" ht="16.5">
      <c r="A684" s="97">
        <v>39</v>
      </c>
      <c r="B684" s="98"/>
      <c r="C684" s="180" t="s">
        <v>192</v>
      </c>
      <c r="D684" s="176" t="s">
        <v>13</v>
      </c>
      <c r="E684" s="229">
        <v>9</v>
      </c>
      <c r="F684" s="355"/>
      <c r="G684" s="262"/>
    </row>
    <row r="685" spans="1:7" ht="16.5">
      <c r="A685" s="97">
        <v>40</v>
      </c>
      <c r="B685" s="98"/>
      <c r="C685" s="180" t="s">
        <v>193</v>
      </c>
      <c r="D685" s="176" t="s">
        <v>13</v>
      </c>
      <c r="E685" s="229">
        <v>6</v>
      </c>
      <c r="F685" s="355"/>
      <c r="G685" s="262"/>
    </row>
    <row r="686" spans="1:7" ht="16.5">
      <c r="A686" s="97">
        <v>41</v>
      </c>
      <c r="B686" s="98"/>
      <c r="C686" s="215" t="s">
        <v>330</v>
      </c>
      <c r="D686" s="176" t="s">
        <v>13</v>
      </c>
      <c r="E686" s="229">
        <v>2</v>
      </c>
      <c r="F686" s="355"/>
      <c r="G686" s="262"/>
    </row>
    <row r="687" spans="1:7" ht="49.5">
      <c r="A687" s="97">
        <v>42</v>
      </c>
      <c r="B687" s="213"/>
      <c r="C687" s="279" t="s">
        <v>258</v>
      </c>
      <c r="D687" s="278" t="s">
        <v>13</v>
      </c>
      <c r="E687" s="324">
        <v>2</v>
      </c>
      <c r="F687" s="355"/>
      <c r="G687" s="262"/>
    </row>
    <row r="688" spans="1:7" ht="16.5">
      <c r="A688" s="97">
        <v>43</v>
      </c>
      <c r="B688" s="98"/>
      <c r="C688" s="180" t="s">
        <v>167</v>
      </c>
      <c r="D688" s="176" t="s">
        <v>13</v>
      </c>
      <c r="E688" s="229">
        <v>2</v>
      </c>
      <c r="F688" s="355"/>
      <c r="G688" s="262"/>
    </row>
    <row r="689" spans="1:7" ht="33">
      <c r="A689" s="97">
        <v>44</v>
      </c>
      <c r="B689" s="98"/>
      <c r="C689" s="180" t="s">
        <v>331</v>
      </c>
      <c r="D689" s="176" t="s">
        <v>13</v>
      </c>
      <c r="E689" s="229">
        <v>650</v>
      </c>
      <c r="F689" s="355"/>
      <c r="G689" s="262"/>
    </row>
    <row r="690" spans="1:7" ht="16.5">
      <c r="A690" s="97">
        <v>45</v>
      </c>
      <c r="B690" s="98"/>
      <c r="C690" s="180" t="s">
        <v>168</v>
      </c>
      <c r="D690" s="176" t="s">
        <v>13</v>
      </c>
      <c r="E690" s="229">
        <v>15</v>
      </c>
      <c r="F690" s="355"/>
      <c r="G690" s="262"/>
    </row>
    <row r="691" spans="1:7" ht="16.5">
      <c r="A691" s="97">
        <v>46</v>
      </c>
      <c r="B691" s="98"/>
      <c r="C691" s="180" t="s">
        <v>169</v>
      </c>
      <c r="D691" s="176" t="s">
        <v>13</v>
      </c>
      <c r="E691" s="229">
        <v>40</v>
      </c>
      <c r="F691" s="355"/>
      <c r="G691" s="262"/>
    </row>
    <row r="692" spans="1:7" ht="16.5">
      <c r="A692" s="97">
        <v>47</v>
      </c>
      <c r="B692" s="98"/>
      <c r="C692" s="180" t="s">
        <v>170</v>
      </c>
      <c r="D692" s="176" t="s">
        <v>564</v>
      </c>
      <c r="E692" s="229">
        <v>40</v>
      </c>
      <c r="F692" s="355"/>
      <c r="G692" s="262"/>
    </row>
    <row r="693" spans="1:7" ht="16.5">
      <c r="A693" s="97">
        <v>48</v>
      </c>
      <c r="B693" s="98"/>
      <c r="C693" s="180" t="s">
        <v>171</v>
      </c>
      <c r="D693" s="176" t="s">
        <v>13</v>
      </c>
      <c r="E693" s="229">
        <v>40</v>
      </c>
      <c r="F693" s="355"/>
      <c r="G693" s="262"/>
    </row>
    <row r="694" spans="1:7" ht="33">
      <c r="A694" s="97">
        <v>49</v>
      </c>
      <c r="B694" s="98"/>
      <c r="C694" s="201" t="s">
        <v>177</v>
      </c>
      <c r="D694" s="176" t="s">
        <v>13</v>
      </c>
      <c r="E694" s="229">
        <v>15</v>
      </c>
      <c r="F694" s="355"/>
      <c r="G694" s="262"/>
    </row>
    <row r="695" spans="1:7" ht="16.5">
      <c r="A695" s="97">
        <v>50</v>
      </c>
      <c r="B695" s="98"/>
      <c r="C695" s="180" t="s">
        <v>172</v>
      </c>
      <c r="D695" s="176" t="s">
        <v>13</v>
      </c>
      <c r="E695" s="229">
        <v>1</v>
      </c>
      <c r="F695" s="355"/>
      <c r="G695" s="262"/>
    </row>
    <row r="696" spans="1:7" ht="16.5">
      <c r="A696" s="97">
        <v>51</v>
      </c>
      <c r="B696" s="213"/>
      <c r="C696" s="279" t="s">
        <v>173</v>
      </c>
      <c r="D696" s="278" t="s">
        <v>13</v>
      </c>
      <c r="E696" s="324">
        <v>400</v>
      </c>
      <c r="F696" s="355"/>
      <c r="G696" s="262"/>
    </row>
    <row r="697" spans="1:7" ht="16.5">
      <c r="A697" s="97">
        <v>52</v>
      </c>
      <c r="B697" s="213"/>
      <c r="C697" s="279" t="s">
        <v>174</v>
      </c>
      <c r="D697" s="278" t="s">
        <v>13</v>
      </c>
      <c r="E697" s="324">
        <v>200</v>
      </c>
      <c r="F697" s="355"/>
      <c r="G697" s="262"/>
    </row>
    <row r="698" spans="1:7" ht="16.5">
      <c r="A698" s="97">
        <v>53</v>
      </c>
      <c r="B698" s="98"/>
      <c r="C698" s="180" t="s">
        <v>179</v>
      </c>
      <c r="D698" s="176" t="s">
        <v>564</v>
      </c>
      <c r="E698" s="229">
        <v>700</v>
      </c>
      <c r="F698" s="355"/>
      <c r="G698" s="262"/>
    </row>
    <row r="699" spans="1:7" ht="16.5">
      <c r="A699" s="97">
        <v>54</v>
      </c>
      <c r="B699" s="98"/>
      <c r="C699" s="78" t="s">
        <v>332</v>
      </c>
      <c r="D699" s="80" t="s">
        <v>564</v>
      </c>
      <c r="E699" s="325">
        <v>84</v>
      </c>
      <c r="F699" s="355"/>
      <c r="G699" s="262"/>
    </row>
    <row r="700" spans="1:7" ht="16.5">
      <c r="A700" s="97">
        <v>55</v>
      </c>
      <c r="B700" s="98"/>
      <c r="C700" s="148" t="s">
        <v>405</v>
      </c>
      <c r="D700" s="126" t="s">
        <v>568</v>
      </c>
      <c r="E700" s="229">
        <v>5</v>
      </c>
      <c r="F700" s="355"/>
      <c r="G700" s="262"/>
    </row>
    <row r="701" spans="1:7" ht="16.5">
      <c r="A701" s="97">
        <v>56</v>
      </c>
      <c r="B701" s="98"/>
      <c r="C701" s="148" t="s">
        <v>697</v>
      </c>
      <c r="D701" s="126" t="s">
        <v>564</v>
      </c>
      <c r="E701" s="326">
        <v>84</v>
      </c>
      <c r="F701" s="355"/>
      <c r="G701" s="262"/>
    </row>
    <row r="702" spans="1:7" ht="16.5">
      <c r="A702" s="97">
        <v>57</v>
      </c>
      <c r="B702" s="98"/>
      <c r="C702" s="148" t="s">
        <v>406</v>
      </c>
      <c r="D702" s="126" t="s">
        <v>567</v>
      </c>
      <c r="E702" s="326">
        <v>1</v>
      </c>
      <c r="F702" s="355"/>
      <c r="G702" s="262"/>
    </row>
    <row r="703" spans="1:7" ht="16.5">
      <c r="A703" s="263">
        <v>11</v>
      </c>
      <c r="B703" s="98"/>
      <c r="C703" s="264" t="s">
        <v>905</v>
      </c>
      <c r="D703" s="126"/>
      <c r="E703" s="326"/>
      <c r="F703" s="355"/>
      <c r="G703" s="262"/>
    </row>
    <row r="704" spans="1:7" ht="31.5">
      <c r="A704" s="217">
        <v>1</v>
      </c>
      <c r="B704" s="218"/>
      <c r="C704" s="221" t="str">
        <f>'[1]01-Zemes darbi, virsmas'!$B$14</f>
        <v>Tranšejas rakšana un aizbēršana ar blietēšanu 2 kabeļiem (2 caurulēm)</v>
      </c>
      <c r="D704" s="219" t="s">
        <v>564</v>
      </c>
      <c r="E704" s="327">
        <v>60</v>
      </c>
      <c r="F704" s="355"/>
      <c r="G704" s="262"/>
    </row>
    <row r="705" spans="1:7" ht="31.5">
      <c r="A705" s="217">
        <v>2</v>
      </c>
      <c r="B705" s="218"/>
      <c r="C705" s="222" t="s">
        <v>631</v>
      </c>
      <c r="D705" s="219" t="s">
        <v>564</v>
      </c>
      <c r="E705" s="327">
        <v>320</v>
      </c>
      <c r="F705" s="355"/>
      <c r="G705" s="262"/>
    </row>
    <row r="706" spans="1:7" ht="31.5">
      <c r="A706" s="217">
        <v>3</v>
      </c>
      <c r="B706" s="220"/>
      <c r="C706" s="223" t="s">
        <v>632</v>
      </c>
      <c r="D706" s="219" t="s">
        <v>564</v>
      </c>
      <c r="E706" s="327">
        <v>120</v>
      </c>
      <c r="F706" s="355"/>
      <c r="G706" s="262"/>
    </row>
    <row r="707" spans="1:7" ht="16.5">
      <c r="A707" s="217">
        <v>4</v>
      </c>
      <c r="B707" s="220"/>
      <c r="C707" s="224" t="s">
        <v>633</v>
      </c>
      <c r="D707" s="219" t="s">
        <v>564</v>
      </c>
      <c r="E707" s="327">
        <v>135</v>
      </c>
      <c r="F707" s="355"/>
      <c r="G707" s="262"/>
    </row>
    <row r="708" spans="1:7" ht="31.5">
      <c r="A708" s="217">
        <v>5</v>
      </c>
      <c r="B708" s="218"/>
      <c r="C708" s="225" t="s">
        <v>634</v>
      </c>
      <c r="D708" s="219" t="s">
        <v>778</v>
      </c>
      <c r="E708" s="327">
        <v>5</v>
      </c>
      <c r="F708" s="355"/>
      <c r="G708" s="262"/>
    </row>
    <row r="709" spans="1:7" ht="16.5">
      <c r="A709" s="217">
        <v>6</v>
      </c>
      <c r="B709" s="218"/>
      <c r="C709" s="221" t="s">
        <v>635</v>
      </c>
      <c r="D709" s="219" t="s">
        <v>564</v>
      </c>
      <c r="E709" s="327">
        <v>655</v>
      </c>
      <c r="F709" s="355"/>
      <c r="G709" s="262"/>
    </row>
    <row r="710" spans="1:7" ht="16.5">
      <c r="A710" s="217">
        <v>7</v>
      </c>
      <c r="B710" s="220"/>
      <c r="C710" s="221" t="s">
        <v>636</v>
      </c>
      <c r="D710" s="219" t="s">
        <v>778</v>
      </c>
      <c r="E710" s="327">
        <v>19</v>
      </c>
      <c r="F710" s="355"/>
      <c r="G710" s="262"/>
    </row>
    <row r="711" spans="1:7" ht="16.5">
      <c r="A711" s="217">
        <v>8</v>
      </c>
      <c r="B711" s="220"/>
      <c r="C711" s="224" t="s">
        <v>637</v>
      </c>
      <c r="D711" s="219" t="s">
        <v>564</v>
      </c>
      <c r="E711" s="327">
        <v>320</v>
      </c>
      <c r="F711" s="355"/>
      <c r="G711" s="262"/>
    </row>
    <row r="712" spans="1:7" ht="16.5">
      <c r="A712" s="217">
        <v>9</v>
      </c>
      <c r="B712" s="220"/>
      <c r="C712" s="224" t="s">
        <v>638</v>
      </c>
      <c r="D712" s="219" t="s">
        <v>564</v>
      </c>
      <c r="E712" s="327">
        <v>60</v>
      </c>
      <c r="F712" s="355"/>
      <c r="G712" s="262"/>
    </row>
    <row r="713" spans="1:7" ht="31.5">
      <c r="A713" s="217">
        <v>10</v>
      </c>
      <c r="B713" s="218"/>
      <c r="C713" s="221" t="s">
        <v>639</v>
      </c>
      <c r="D713" s="219" t="s">
        <v>781</v>
      </c>
      <c r="E713" s="327">
        <v>16</v>
      </c>
      <c r="F713" s="355"/>
      <c r="G713" s="262"/>
    </row>
    <row r="714" spans="1:7" ht="16.5">
      <c r="A714" s="217">
        <v>11</v>
      </c>
      <c r="B714" s="220"/>
      <c r="C714" s="223" t="s">
        <v>630</v>
      </c>
      <c r="D714" s="219" t="s">
        <v>564</v>
      </c>
      <c r="E714" s="327">
        <v>380</v>
      </c>
      <c r="F714" s="355"/>
      <c r="G714" s="262"/>
    </row>
    <row r="715" spans="1:7" ht="31.5">
      <c r="A715" s="217">
        <v>12</v>
      </c>
      <c r="B715" s="220"/>
      <c r="C715" s="221" t="s">
        <v>640</v>
      </c>
      <c r="D715" s="219" t="s">
        <v>564</v>
      </c>
      <c r="E715" s="328">
        <v>30</v>
      </c>
      <c r="F715" s="355"/>
      <c r="G715" s="262"/>
    </row>
    <row r="716" spans="1:7" ht="16.5">
      <c r="A716" s="217">
        <v>13</v>
      </c>
      <c r="B716" s="220"/>
      <c r="C716" s="223" t="s">
        <v>641</v>
      </c>
      <c r="D716" s="219" t="s">
        <v>778</v>
      </c>
      <c r="E716" s="328">
        <v>30</v>
      </c>
      <c r="F716" s="355"/>
      <c r="G716" s="262"/>
    </row>
    <row r="717" spans="1:7" ht="31.5">
      <c r="A717" s="217">
        <v>14</v>
      </c>
      <c r="B717" s="220"/>
      <c r="C717" s="223" t="s">
        <v>642</v>
      </c>
      <c r="D717" s="219" t="s">
        <v>778</v>
      </c>
      <c r="E717" s="328">
        <v>5</v>
      </c>
      <c r="F717" s="355"/>
      <c r="G717" s="262"/>
    </row>
    <row r="718" spans="1:7" ht="16.5">
      <c r="A718" s="217">
        <v>15</v>
      </c>
      <c r="B718" s="218"/>
      <c r="C718" s="223" t="s">
        <v>643</v>
      </c>
      <c r="D718" s="219" t="s">
        <v>564</v>
      </c>
      <c r="E718" s="327">
        <v>120</v>
      </c>
      <c r="F718" s="355"/>
      <c r="G718" s="262"/>
    </row>
    <row r="719" spans="1:7" ht="16.5">
      <c r="A719" s="217">
        <v>16</v>
      </c>
      <c r="B719" s="218"/>
      <c r="C719" s="223" t="s">
        <v>644</v>
      </c>
      <c r="D719" s="219" t="s">
        <v>778</v>
      </c>
      <c r="E719" s="327">
        <v>16</v>
      </c>
      <c r="F719" s="355"/>
      <c r="G719" s="262"/>
    </row>
    <row r="720" spans="1:7" ht="16.5">
      <c r="A720" s="217">
        <v>17</v>
      </c>
      <c r="B720" s="218"/>
      <c r="C720" s="223" t="s">
        <v>645</v>
      </c>
      <c r="D720" s="219" t="s">
        <v>778</v>
      </c>
      <c r="E720" s="327">
        <v>2</v>
      </c>
      <c r="F720" s="355"/>
      <c r="G720" s="262"/>
    </row>
    <row r="721" spans="1:7" ht="16.5">
      <c r="A721" s="217">
        <v>18</v>
      </c>
      <c r="B721" s="218"/>
      <c r="C721" s="226" t="s">
        <v>646</v>
      </c>
      <c r="D721" s="219" t="s">
        <v>564</v>
      </c>
      <c r="E721" s="327">
        <v>380</v>
      </c>
      <c r="F721" s="355"/>
      <c r="G721" s="262"/>
    </row>
    <row r="722" spans="1:7" ht="16.5">
      <c r="A722" s="217">
        <v>19</v>
      </c>
      <c r="B722" s="218"/>
      <c r="C722" s="221" t="s">
        <v>647</v>
      </c>
      <c r="D722" s="219" t="s">
        <v>648</v>
      </c>
      <c r="E722" s="327">
        <v>60</v>
      </c>
      <c r="F722" s="355"/>
      <c r="G722" s="262"/>
    </row>
    <row r="723" spans="1:7" ht="16.5">
      <c r="A723" s="200">
        <v>12</v>
      </c>
      <c r="B723" s="35"/>
      <c r="C723" s="251" t="s">
        <v>407</v>
      </c>
      <c r="D723" s="277"/>
      <c r="E723" s="295"/>
      <c r="F723" s="355"/>
      <c r="G723" s="262"/>
    </row>
    <row r="724" spans="1:7" ht="16.5">
      <c r="A724" s="13"/>
      <c r="B724" s="54"/>
      <c r="C724" s="12" t="s">
        <v>577</v>
      </c>
      <c r="D724" s="13"/>
      <c r="E724" s="329"/>
      <c r="F724" s="355"/>
      <c r="G724" s="262"/>
    </row>
    <row r="725" spans="1:7" ht="16.5">
      <c r="A725" s="13">
        <v>1</v>
      </c>
      <c r="B725" s="9"/>
      <c r="C725" s="15" t="s">
        <v>578</v>
      </c>
      <c r="D725" s="271" t="s">
        <v>565</v>
      </c>
      <c r="E725" s="329">
        <v>1</v>
      </c>
      <c r="F725" s="355"/>
      <c r="G725" s="262"/>
    </row>
    <row r="726" spans="1:7" ht="25.5">
      <c r="A726" s="13">
        <v>1.1</v>
      </c>
      <c r="B726" s="47"/>
      <c r="C726" s="15" t="s">
        <v>579</v>
      </c>
      <c r="D726" s="271" t="s">
        <v>565</v>
      </c>
      <c r="E726" s="329">
        <v>1</v>
      </c>
      <c r="F726" s="355"/>
      <c r="G726" s="262"/>
    </row>
    <row r="727" spans="1:7" ht="16.5">
      <c r="A727" s="13">
        <v>1.2</v>
      </c>
      <c r="B727" s="7"/>
      <c r="C727" s="15" t="s">
        <v>580</v>
      </c>
      <c r="D727" s="271" t="s">
        <v>565</v>
      </c>
      <c r="E727" s="329">
        <v>1</v>
      </c>
      <c r="F727" s="355"/>
      <c r="G727" s="262"/>
    </row>
    <row r="728" spans="1:7" ht="16.5">
      <c r="A728" s="13">
        <v>1.3</v>
      </c>
      <c r="B728" s="7"/>
      <c r="C728" s="15" t="s">
        <v>601</v>
      </c>
      <c r="D728" s="271" t="s">
        <v>565</v>
      </c>
      <c r="E728" s="329">
        <v>1</v>
      </c>
      <c r="F728" s="355"/>
      <c r="G728" s="262"/>
    </row>
    <row r="729" spans="1:7" ht="16.5">
      <c r="A729" s="13">
        <v>1.4</v>
      </c>
      <c r="B729" s="7"/>
      <c r="C729" s="15" t="s">
        <v>581</v>
      </c>
      <c r="D729" s="271" t="s">
        <v>565</v>
      </c>
      <c r="E729" s="329">
        <v>1</v>
      </c>
      <c r="F729" s="355"/>
      <c r="G729" s="262"/>
    </row>
    <row r="730" spans="1:7" ht="16.5">
      <c r="A730" s="13">
        <v>1.5</v>
      </c>
      <c r="B730" s="47"/>
      <c r="C730" s="16" t="s">
        <v>582</v>
      </c>
      <c r="D730" s="271" t="s">
        <v>564</v>
      </c>
      <c r="E730" s="329">
        <v>9</v>
      </c>
      <c r="F730" s="355"/>
      <c r="G730" s="262"/>
    </row>
    <row r="731" spans="1:7" ht="16.5">
      <c r="A731" s="13">
        <v>1.6</v>
      </c>
      <c r="B731" s="47"/>
      <c r="C731" s="16" t="s">
        <v>583</v>
      </c>
      <c r="D731" s="271" t="s">
        <v>565</v>
      </c>
      <c r="E731" s="329">
        <v>3</v>
      </c>
      <c r="F731" s="355"/>
      <c r="G731" s="262"/>
    </row>
    <row r="732" spans="1:7" ht="16.5">
      <c r="A732" s="13">
        <v>1.7</v>
      </c>
      <c r="B732" s="5"/>
      <c r="C732" s="17" t="s">
        <v>584</v>
      </c>
      <c r="D732" s="271" t="s">
        <v>565</v>
      </c>
      <c r="E732" s="329">
        <v>4</v>
      </c>
      <c r="F732" s="355"/>
      <c r="G732" s="262"/>
    </row>
    <row r="733" spans="1:7" ht="16.5">
      <c r="A733" s="13">
        <v>1.8</v>
      </c>
      <c r="B733" s="5"/>
      <c r="C733" s="38" t="s">
        <v>585</v>
      </c>
      <c r="D733" s="271" t="s">
        <v>564</v>
      </c>
      <c r="E733" s="329">
        <v>6</v>
      </c>
      <c r="F733" s="355"/>
      <c r="G733" s="262"/>
    </row>
    <row r="734" spans="1:7" ht="16.5">
      <c r="A734" s="13"/>
      <c r="B734" s="6"/>
      <c r="C734" s="39" t="s">
        <v>586</v>
      </c>
      <c r="D734" s="13"/>
      <c r="E734" s="329"/>
      <c r="F734" s="355"/>
      <c r="G734" s="262"/>
    </row>
    <row r="735" spans="1:7" ht="16.5">
      <c r="A735" s="13">
        <v>2</v>
      </c>
      <c r="B735" s="5"/>
      <c r="C735" s="15" t="s">
        <v>587</v>
      </c>
      <c r="D735" s="271" t="s">
        <v>565</v>
      </c>
      <c r="E735" s="329">
        <v>1</v>
      </c>
      <c r="F735" s="355"/>
      <c r="G735" s="262"/>
    </row>
    <row r="736" spans="1:7" ht="25.5">
      <c r="A736" s="13">
        <v>2.1</v>
      </c>
      <c r="B736" s="5"/>
      <c r="C736" s="15" t="s">
        <v>588</v>
      </c>
      <c r="D736" s="271" t="s">
        <v>565</v>
      </c>
      <c r="E736" s="329">
        <v>1</v>
      </c>
      <c r="F736" s="355"/>
      <c r="G736" s="262"/>
    </row>
    <row r="737" spans="1:7" ht="16.5">
      <c r="A737" s="13">
        <v>2.2</v>
      </c>
      <c r="B737" s="5"/>
      <c r="C737" s="15" t="s">
        <v>589</v>
      </c>
      <c r="D737" s="271" t="s">
        <v>565</v>
      </c>
      <c r="E737" s="329">
        <v>1</v>
      </c>
      <c r="F737" s="355"/>
      <c r="G737" s="262"/>
    </row>
    <row r="738" spans="1:7" ht="16.5">
      <c r="A738" s="13">
        <v>2.3</v>
      </c>
      <c r="B738" s="5"/>
      <c r="C738" s="15" t="s">
        <v>590</v>
      </c>
      <c r="D738" s="271" t="s">
        <v>565</v>
      </c>
      <c r="E738" s="306">
        <v>2</v>
      </c>
      <c r="F738" s="355"/>
      <c r="G738" s="262"/>
    </row>
    <row r="739" spans="1:7" ht="16.5">
      <c r="A739" s="13">
        <v>2.4</v>
      </c>
      <c r="B739" s="5"/>
      <c r="C739" s="40" t="s">
        <v>591</v>
      </c>
      <c r="D739" s="271" t="s">
        <v>565</v>
      </c>
      <c r="E739" s="306">
        <v>1</v>
      </c>
      <c r="F739" s="355"/>
      <c r="G739" s="262"/>
    </row>
    <row r="740" spans="1:6" s="262" customFormat="1" ht="16.5">
      <c r="A740" s="13">
        <v>2.5</v>
      </c>
      <c r="B740" s="5"/>
      <c r="C740" s="38" t="s">
        <v>592</v>
      </c>
      <c r="D740" s="271" t="s">
        <v>565</v>
      </c>
      <c r="E740" s="329">
        <v>1</v>
      </c>
      <c r="F740" s="355"/>
    </row>
    <row r="741" spans="1:6" s="262" customFormat="1" ht="16.5">
      <c r="A741" s="13">
        <v>2.6</v>
      </c>
      <c r="B741" s="5"/>
      <c r="C741" s="38" t="s">
        <v>593</v>
      </c>
      <c r="D741" s="271" t="s">
        <v>565</v>
      </c>
      <c r="E741" s="329">
        <v>2</v>
      </c>
      <c r="F741" s="355"/>
    </row>
    <row r="742" spans="1:7" ht="16.5">
      <c r="A742" s="13">
        <v>2.7</v>
      </c>
      <c r="B742" s="5"/>
      <c r="C742" s="38" t="s">
        <v>594</v>
      </c>
      <c r="D742" s="271" t="s">
        <v>565</v>
      </c>
      <c r="E742" s="329">
        <v>2</v>
      </c>
      <c r="F742" s="355"/>
      <c r="G742" s="262"/>
    </row>
    <row r="743" spans="1:7" ht="16.5">
      <c r="A743" s="13">
        <v>2.8</v>
      </c>
      <c r="B743" s="5"/>
      <c r="C743" s="16" t="s">
        <v>595</v>
      </c>
      <c r="D743" s="271" t="s">
        <v>564</v>
      </c>
      <c r="E743" s="329">
        <v>6</v>
      </c>
      <c r="F743" s="355"/>
      <c r="G743" s="262"/>
    </row>
    <row r="744" spans="1:7" ht="16.5">
      <c r="A744" s="13">
        <v>2.9</v>
      </c>
      <c r="B744" s="5"/>
      <c r="C744" s="15" t="s">
        <v>596</v>
      </c>
      <c r="D744" s="271" t="s">
        <v>564</v>
      </c>
      <c r="E744" s="329">
        <v>3</v>
      </c>
      <c r="F744" s="355"/>
      <c r="G744" s="262"/>
    </row>
    <row r="745" spans="1:7" ht="16.5">
      <c r="A745" s="14">
        <v>2.1</v>
      </c>
      <c r="B745" s="6"/>
      <c r="C745" s="16" t="s">
        <v>597</v>
      </c>
      <c r="D745" s="271" t="s">
        <v>564</v>
      </c>
      <c r="E745" s="329">
        <v>1</v>
      </c>
      <c r="F745" s="355"/>
      <c r="G745" s="262"/>
    </row>
    <row r="746" spans="1:7" ht="16.5">
      <c r="A746" s="14">
        <v>2.11</v>
      </c>
      <c r="B746" s="5"/>
      <c r="C746" s="16" t="s">
        <v>598</v>
      </c>
      <c r="D746" s="271" t="s">
        <v>564</v>
      </c>
      <c r="E746" s="329">
        <v>3</v>
      </c>
      <c r="F746" s="355"/>
      <c r="G746" s="262"/>
    </row>
    <row r="747" spans="1:7" ht="16.5">
      <c r="A747" s="14">
        <v>2.12</v>
      </c>
      <c r="B747" s="5"/>
      <c r="C747" s="17" t="s">
        <v>599</v>
      </c>
      <c r="D747" s="271" t="s">
        <v>565</v>
      </c>
      <c r="E747" s="329">
        <v>6</v>
      </c>
      <c r="F747" s="355"/>
      <c r="G747" s="262"/>
    </row>
    <row r="748" spans="1:7" ht="16.5">
      <c r="A748" s="58">
        <v>2.13</v>
      </c>
      <c r="B748" s="214"/>
      <c r="C748" s="259" t="s">
        <v>600</v>
      </c>
      <c r="D748" s="272" t="s">
        <v>565</v>
      </c>
      <c r="E748" s="330">
        <v>1</v>
      </c>
      <c r="F748" s="355"/>
      <c r="G748" s="262"/>
    </row>
    <row r="749" spans="1:7" ht="33">
      <c r="A749" s="147"/>
      <c r="B749" s="147"/>
      <c r="C749" s="140" t="s">
        <v>602</v>
      </c>
      <c r="D749" s="271" t="s">
        <v>567</v>
      </c>
      <c r="E749" s="329">
        <v>1</v>
      </c>
      <c r="F749" s="355"/>
      <c r="G749" s="262"/>
    </row>
    <row r="750" spans="1:7" ht="16.5">
      <c r="A750" s="35">
        <v>13</v>
      </c>
      <c r="B750" s="147"/>
      <c r="C750" s="260" t="s">
        <v>904</v>
      </c>
      <c r="D750" s="261"/>
      <c r="E750" s="329"/>
      <c r="F750" s="355"/>
      <c r="G750" s="262"/>
    </row>
    <row r="751" spans="1:7" ht="16.5">
      <c r="A751" s="203"/>
      <c r="B751" s="203"/>
      <c r="C751" s="35" t="s">
        <v>427</v>
      </c>
      <c r="D751" s="203"/>
      <c r="E751" s="331"/>
      <c r="F751" s="355"/>
      <c r="G751" s="262"/>
    </row>
    <row r="752" spans="1:7" ht="16.5">
      <c r="A752" s="13"/>
      <c r="B752" s="10"/>
      <c r="C752" s="204" t="s">
        <v>410</v>
      </c>
      <c r="D752" s="205"/>
      <c r="E752" s="332"/>
      <c r="F752" s="355"/>
      <c r="G752" s="262"/>
    </row>
    <row r="753" spans="1:7" ht="34.5">
      <c r="A753" s="13">
        <v>1</v>
      </c>
      <c r="B753" s="5"/>
      <c r="C753" s="127" t="s">
        <v>0</v>
      </c>
      <c r="D753" s="278" t="s">
        <v>567</v>
      </c>
      <c r="E753" s="324">
        <v>1</v>
      </c>
      <c r="F753" s="355"/>
      <c r="G753" s="262"/>
    </row>
    <row r="754" spans="1:7" ht="16.5">
      <c r="A754" s="13">
        <v>2</v>
      </c>
      <c r="B754" s="47"/>
      <c r="C754" s="279" t="s">
        <v>419</v>
      </c>
      <c r="D754" s="278" t="s">
        <v>610</v>
      </c>
      <c r="E754" s="324">
        <v>4</v>
      </c>
      <c r="F754" s="355"/>
      <c r="G754" s="262"/>
    </row>
    <row r="755" spans="1:7" ht="16.5">
      <c r="A755" s="13">
        <v>3</v>
      </c>
      <c r="B755" s="7"/>
      <c r="C755" s="279" t="s">
        <v>420</v>
      </c>
      <c r="D755" s="278" t="s">
        <v>610</v>
      </c>
      <c r="E755" s="324">
        <v>8</v>
      </c>
      <c r="F755" s="355"/>
      <c r="G755" s="262"/>
    </row>
    <row r="756" spans="1:7" ht="16.5">
      <c r="A756" s="13">
        <v>4</v>
      </c>
      <c r="B756" s="7"/>
      <c r="C756" s="279" t="s">
        <v>421</v>
      </c>
      <c r="D756" s="278" t="s">
        <v>610</v>
      </c>
      <c r="E756" s="324">
        <v>9</v>
      </c>
      <c r="F756" s="355"/>
      <c r="G756" s="262"/>
    </row>
    <row r="757" spans="1:7" ht="16.5">
      <c r="A757" s="13">
        <v>5</v>
      </c>
      <c r="B757" s="7"/>
      <c r="C757" s="279" t="s">
        <v>422</v>
      </c>
      <c r="D757" s="278" t="s">
        <v>565</v>
      </c>
      <c r="E757" s="324">
        <v>8</v>
      </c>
      <c r="F757" s="355"/>
      <c r="G757" s="262"/>
    </row>
    <row r="758" spans="1:7" ht="16.5">
      <c r="A758" s="13">
        <v>6</v>
      </c>
      <c r="B758" s="7"/>
      <c r="C758" s="279" t="s">
        <v>423</v>
      </c>
      <c r="D758" s="278" t="s">
        <v>565</v>
      </c>
      <c r="E758" s="324">
        <v>1</v>
      </c>
      <c r="F758" s="355"/>
      <c r="G758" s="262"/>
    </row>
    <row r="759" spans="1:7" ht="16.5">
      <c r="A759" s="13">
        <v>7</v>
      </c>
      <c r="B759" s="7"/>
      <c r="C759" s="279" t="s">
        <v>414</v>
      </c>
      <c r="D759" s="278" t="s">
        <v>565</v>
      </c>
      <c r="E759" s="324">
        <v>4</v>
      </c>
      <c r="F759" s="355"/>
      <c r="G759" s="262"/>
    </row>
    <row r="760" spans="1:7" ht="16.5">
      <c r="A760" s="13">
        <v>8</v>
      </c>
      <c r="B760" s="7"/>
      <c r="C760" s="279" t="s">
        <v>415</v>
      </c>
      <c r="D760" s="278" t="s">
        <v>565</v>
      </c>
      <c r="E760" s="324">
        <v>1</v>
      </c>
      <c r="F760" s="355"/>
      <c r="G760" s="262"/>
    </row>
    <row r="761" spans="1:7" ht="16.5">
      <c r="A761" s="13">
        <v>9</v>
      </c>
      <c r="B761" s="7"/>
      <c r="C761" s="279" t="s">
        <v>416</v>
      </c>
      <c r="D761" s="278" t="s">
        <v>565</v>
      </c>
      <c r="E761" s="324">
        <v>2</v>
      </c>
      <c r="F761" s="355"/>
      <c r="G761" s="262"/>
    </row>
    <row r="762" spans="1:7" ht="16.5">
      <c r="A762" s="13">
        <v>10</v>
      </c>
      <c r="B762" s="7"/>
      <c r="C762" s="279" t="s">
        <v>417</v>
      </c>
      <c r="D762" s="278" t="s">
        <v>565</v>
      </c>
      <c r="E762" s="324">
        <v>6</v>
      </c>
      <c r="F762" s="355"/>
      <c r="G762" s="262"/>
    </row>
    <row r="763" spans="1:7" ht="16.5">
      <c r="A763" s="13">
        <v>11</v>
      </c>
      <c r="B763" s="7"/>
      <c r="C763" s="279" t="s">
        <v>418</v>
      </c>
      <c r="D763" s="278" t="s">
        <v>565</v>
      </c>
      <c r="E763" s="324" t="s">
        <v>411</v>
      </c>
      <c r="F763" s="355"/>
      <c r="G763" s="262"/>
    </row>
    <row r="764" spans="1:7" ht="16.5">
      <c r="A764" s="13">
        <v>12</v>
      </c>
      <c r="B764" s="7"/>
      <c r="C764" s="279" t="s">
        <v>259</v>
      </c>
      <c r="D764" s="278" t="s">
        <v>565</v>
      </c>
      <c r="E764" s="324">
        <v>2</v>
      </c>
      <c r="F764" s="355"/>
      <c r="G764" s="262"/>
    </row>
    <row r="765" spans="1:7" ht="16.5">
      <c r="A765" s="13">
        <v>13</v>
      </c>
      <c r="B765" s="7"/>
      <c r="C765" s="140" t="s">
        <v>409</v>
      </c>
      <c r="D765" s="126" t="s">
        <v>567</v>
      </c>
      <c r="E765" s="333">
        <v>1</v>
      </c>
      <c r="F765" s="355"/>
      <c r="G765" s="262"/>
    </row>
    <row r="766" spans="1:7" ht="16.5">
      <c r="A766" s="13"/>
      <c r="B766" s="7"/>
      <c r="C766" s="204" t="s">
        <v>412</v>
      </c>
      <c r="D766" s="273"/>
      <c r="E766" s="332"/>
      <c r="F766" s="355"/>
      <c r="G766" s="262"/>
    </row>
    <row r="767" spans="1:7" ht="33">
      <c r="A767" s="13">
        <v>1</v>
      </c>
      <c r="B767" s="7"/>
      <c r="C767" s="127" t="s">
        <v>424</v>
      </c>
      <c r="D767" s="278" t="s">
        <v>567</v>
      </c>
      <c r="E767" s="324">
        <v>1</v>
      </c>
      <c r="F767" s="355"/>
      <c r="G767" s="262"/>
    </row>
    <row r="768" spans="1:7" ht="16.5">
      <c r="A768" s="13">
        <v>2</v>
      </c>
      <c r="B768" s="7"/>
      <c r="C768" s="279" t="s">
        <v>419</v>
      </c>
      <c r="D768" s="126" t="s">
        <v>610</v>
      </c>
      <c r="E768" s="324">
        <v>5</v>
      </c>
      <c r="F768" s="355"/>
      <c r="G768" s="262"/>
    </row>
    <row r="769" spans="1:7" ht="16.5">
      <c r="A769" s="13">
        <v>3</v>
      </c>
      <c r="B769" s="7"/>
      <c r="C769" s="279" t="s">
        <v>425</v>
      </c>
      <c r="D769" s="126" t="s">
        <v>610</v>
      </c>
      <c r="E769" s="324">
        <v>10</v>
      </c>
      <c r="F769" s="355"/>
      <c r="G769" s="262"/>
    </row>
    <row r="770" spans="1:7" ht="16.5">
      <c r="A770" s="13">
        <v>4</v>
      </c>
      <c r="B770" s="7"/>
      <c r="C770" s="279" t="s">
        <v>422</v>
      </c>
      <c r="D770" s="126" t="s">
        <v>565</v>
      </c>
      <c r="E770" s="324">
        <v>4</v>
      </c>
      <c r="F770" s="355"/>
      <c r="G770" s="262"/>
    </row>
    <row r="771" spans="1:7" ht="16.5">
      <c r="A771" s="13">
        <v>5</v>
      </c>
      <c r="B771" s="7"/>
      <c r="C771" s="279" t="s">
        <v>426</v>
      </c>
      <c r="D771" s="126" t="s">
        <v>565</v>
      </c>
      <c r="E771" s="324">
        <v>2</v>
      </c>
      <c r="F771" s="355"/>
      <c r="G771" s="262"/>
    </row>
    <row r="772" spans="1:7" ht="16.5">
      <c r="A772" s="13">
        <v>6</v>
      </c>
      <c r="B772" s="7"/>
      <c r="C772" s="279" t="s">
        <v>260</v>
      </c>
      <c r="D772" s="126" t="s">
        <v>565</v>
      </c>
      <c r="E772" s="324">
        <v>1</v>
      </c>
      <c r="F772" s="355"/>
      <c r="G772" s="262"/>
    </row>
    <row r="773" spans="1:7" ht="16.5">
      <c r="A773" s="13">
        <v>7</v>
      </c>
      <c r="B773" s="7"/>
      <c r="C773" s="279" t="s">
        <v>261</v>
      </c>
      <c r="D773" s="126" t="s">
        <v>565</v>
      </c>
      <c r="E773" s="324">
        <v>2</v>
      </c>
      <c r="F773" s="355"/>
      <c r="G773" s="262"/>
    </row>
    <row r="774" spans="1:7" ht="16.5">
      <c r="A774" s="13">
        <v>8</v>
      </c>
      <c r="B774" s="7"/>
      <c r="C774" s="279" t="s">
        <v>431</v>
      </c>
      <c r="D774" s="126" t="s">
        <v>565</v>
      </c>
      <c r="E774" s="324">
        <v>1</v>
      </c>
      <c r="F774" s="355"/>
      <c r="G774" s="262"/>
    </row>
    <row r="775" spans="1:7" ht="16.5">
      <c r="A775" s="13">
        <v>9</v>
      </c>
      <c r="B775" s="47"/>
      <c r="C775" s="279" t="s">
        <v>432</v>
      </c>
      <c r="D775" s="126" t="s">
        <v>565</v>
      </c>
      <c r="E775" s="333">
        <v>4</v>
      </c>
      <c r="F775" s="355"/>
      <c r="G775" s="262"/>
    </row>
    <row r="776" spans="1:7" ht="16.5">
      <c r="A776" s="13">
        <v>10</v>
      </c>
      <c r="B776" s="47"/>
      <c r="C776" s="279" t="s">
        <v>418</v>
      </c>
      <c r="D776" s="126" t="s">
        <v>565</v>
      </c>
      <c r="E776" s="324">
        <v>2</v>
      </c>
      <c r="F776" s="355"/>
      <c r="G776" s="262"/>
    </row>
    <row r="777" spans="1:7" ht="16.5">
      <c r="A777" s="13">
        <v>11</v>
      </c>
      <c r="B777" s="47"/>
      <c r="C777" s="279" t="s">
        <v>444</v>
      </c>
      <c r="D777" s="126" t="s">
        <v>565</v>
      </c>
      <c r="E777" s="324">
        <v>2</v>
      </c>
      <c r="F777" s="355"/>
      <c r="G777" s="262"/>
    </row>
    <row r="778" spans="1:7" ht="16.5">
      <c r="A778" s="13">
        <v>12</v>
      </c>
      <c r="B778" s="5"/>
      <c r="C778" s="140" t="s">
        <v>409</v>
      </c>
      <c r="D778" s="126" t="s">
        <v>567</v>
      </c>
      <c r="E778" s="333">
        <v>1</v>
      </c>
      <c r="F778" s="355"/>
      <c r="G778" s="262"/>
    </row>
    <row r="779" spans="1:7" ht="16.5">
      <c r="A779" s="13"/>
      <c r="B779" s="5"/>
      <c r="C779" s="204" t="s">
        <v>413</v>
      </c>
      <c r="D779" s="205"/>
      <c r="E779" s="332"/>
      <c r="F779" s="355"/>
      <c r="G779" s="262"/>
    </row>
    <row r="780" spans="1:7" ht="33">
      <c r="A780" s="13">
        <v>1</v>
      </c>
      <c r="B780" s="170"/>
      <c r="C780" s="127" t="s">
        <v>424</v>
      </c>
      <c r="D780" s="278" t="s">
        <v>567</v>
      </c>
      <c r="E780" s="324">
        <v>1</v>
      </c>
      <c r="F780" s="355"/>
      <c r="G780" s="262"/>
    </row>
    <row r="781" spans="1:7" ht="16.5">
      <c r="A781" s="13">
        <v>2</v>
      </c>
      <c r="B781" s="5"/>
      <c r="C781" s="279" t="s">
        <v>419</v>
      </c>
      <c r="D781" s="126" t="s">
        <v>610</v>
      </c>
      <c r="E781" s="324">
        <v>13</v>
      </c>
      <c r="F781" s="355"/>
      <c r="G781" s="262"/>
    </row>
    <row r="782" spans="1:7" ht="16.5">
      <c r="A782" s="13">
        <v>3</v>
      </c>
      <c r="B782" s="5"/>
      <c r="C782" s="279" t="s">
        <v>420</v>
      </c>
      <c r="D782" s="126" t="s">
        <v>610</v>
      </c>
      <c r="E782" s="324">
        <v>2</v>
      </c>
      <c r="F782" s="355"/>
      <c r="G782" s="262"/>
    </row>
    <row r="783" spans="1:7" ht="16.5">
      <c r="A783" s="13">
        <v>4</v>
      </c>
      <c r="B783" s="5"/>
      <c r="C783" s="279" t="s">
        <v>422</v>
      </c>
      <c r="D783" s="126" t="s">
        <v>565</v>
      </c>
      <c r="E783" s="324">
        <v>4</v>
      </c>
      <c r="F783" s="355"/>
      <c r="G783" s="262"/>
    </row>
    <row r="784" spans="1:7" ht="16.5">
      <c r="A784" s="13">
        <v>5</v>
      </c>
      <c r="B784" s="5"/>
      <c r="C784" s="279" t="s">
        <v>430</v>
      </c>
      <c r="D784" s="126" t="s">
        <v>565</v>
      </c>
      <c r="E784" s="324">
        <v>1</v>
      </c>
      <c r="F784" s="355"/>
      <c r="G784" s="262"/>
    </row>
    <row r="785" spans="1:7" ht="16.5">
      <c r="A785" s="13">
        <v>6</v>
      </c>
      <c r="B785" s="5"/>
      <c r="C785" s="279" t="s">
        <v>414</v>
      </c>
      <c r="D785" s="126" t="s">
        <v>565</v>
      </c>
      <c r="E785" s="324">
        <v>1</v>
      </c>
      <c r="F785" s="355"/>
      <c r="G785" s="262"/>
    </row>
    <row r="786" spans="1:7" ht="16.5">
      <c r="A786" s="13">
        <v>7</v>
      </c>
      <c r="B786" s="5"/>
      <c r="C786" s="279" t="s">
        <v>416</v>
      </c>
      <c r="D786" s="126" t="s">
        <v>565</v>
      </c>
      <c r="E786" s="324">
        <v>1</v>
      </c>
      <c r="F786" s="355"/>
      <c r="G786" s="262"/>
    </row>
    <row r="787" spans="1:7" ht="16.5">
      <c r="A787" s="13">
        <v>8</v>
      </c>
      <c r="B787" s="5"/>
      <c r="C787" s="279" t="s">
        <v>432</v>
      </c>
      <c r="D787" s="126" t="s">
        <v>565</v>
      </c>
      <c r="E787" s="324">
        <v>3</v>
      </c>
      <c r="F787" s="355"/>
      <c r="G787" s="262"/>
    </row>
    <row r="788" spans="1:7" ht="16.5">
      <c r="A788" s="13">
        <v>9</v>
      </c>
      <c r="B788" s="5"/>
      <c r="C788" s="279" t="s">
        <v>442</v>
      </c>
      <c r="D788" s="126" t="s">
        <v>565</v>
      </c>
      <c r="E788" s="324">
        <v>2</v>
      </c>
      <c r="F788" s="355"/>
      <c r="G788" s="262"/>
    </row>
    <row r="789" spans="1:7" ht="16.5">
      <c r="A789" s="13">
        <v>10</v>
      </c>
      <c r="B789" s="5"/>
      <c r="C789" s="279" t="s">
        <v>443</v>
      </c>
      <c r="D789" s="126" t="s">
        <v>565</v>
      </c>
      <c r="E789" s="324">
        <v>1</v>
      </c>
      <c r="F789" s="355"/>
      <c r="G789" s="262"/>
    </row>
    <row r="790" spans="1:7" ht="16.5">
      <c r="A790" s="13">
        <v>11</v>
      </c>
      <c r="B790" s="5"/>
      <c r="C790" s="279" t="s">
        <v>444</v>
      </c>
      <c r="D790" s="126" t="s">
        <v>565</v>
      </c>
      <c r="E790" s="324">
        <v>6</v>
      </c>
      <c r="F790" s="355"/>
      <c r="G790" s="262"/>
    </row>
    <row r="791" spans="1:7" ht="16.5">
      <c r="A791" s="13">
        <v>12</v>
      </c>
      <c r="B791" s="170"/>
      <c r="C791" s="140" t="s">
        <v>409</v>
      </c>
      <c r="D791" s="126" t="s">
        <v>567</v>
      </c>
      <c r="E791" s="333">
        <v>1</v>
      </c>
      <c r="F791" s="355"/>
      <c r="G791" s="262"/>
    </row>
    <row r="792" spans="1:7" ht="16.5">
      <c r="A792" s="13"/>
      <c r="B792" s="170"/>
      <c r="C792" s="177" t="s">
        <v>526</v>
      </c>
      <c r="D792" s="126"/>
      <c r="E792" s="333"/>
      <c r="F792" s="355"/>
      <c r="G792" s="262"/>
    </row>
    <row r="793" spans="1:7" ht="33">
      <c r="A793" s="278">
        <v>1</v>
      </c>
      <c r="B793" s="232"/>
      <c r="C793" s="127" t="s">
        <v>424</v>
      </c>
      <c r="D793" s="278" t="s">
        <v>567</v>
      </c>
      <c r="E793" s="334">
        <v>1</v>
      </c>
      <c r="F793" s="355"/>
      <c r="G793" s="262"/>
    </row>
    <row r="794" spans="1:7" ht="16.5">
      <c r="A794" s="278">
        <v>2</v>
      </c>
      <c r="B794" s="232"/>
      <c r="C794" s="279" t="s">
        <v>1</v>
      </c>
      <c r="D794" s="126" t="s">
        <v>610</v>
      </c>
      <c r="E794" s="334">
        <v>15</v>
      </c>
      <c r="F794" s="355"/>
      <c r="G794" s="262"/>
    </row>
    <row r="795" spans="1:7" ht="16.5">
      <c r="A795" s="278">
        <v>3</v>
      </c>
      <c r="B795" s="232"/>
      <c r="C795" s="279" t="s">
        <v>2</v>
      </c>
      <c r="D795" s="126" t="s">
        <v>610</v>
      </c>
      <c r="E795" s="334">
        <v>4</v>
      </c>
      <c r="F795" s="355"/>
      <c r="G795" s="262"/>
    </row>
    <row r="796" spans="1:7" ht="16.5">
      <c r="A796" s="278">
        <v>4</v>
      </c>
      <c r="B796" s="232"/>
      <c r="C796" s="279" t="s">
        <v>3</v>
      </c>
      <c r="D796" s="126" t="s">
        <v>565</v>
      </c>
      <c r="E796" s="334">
        <v>6</v>
      </c>
      <c r="F796" s="355"/>
      <c r="G796" s="262"/>
    </row>
    <row r="797" spans="1:7" ht="16.5">
      <c r="A797" s="278">
        <v>5</v>
      </c>
      <c r="B797" s="232"/>
      <c r="C797" s="279" t="s">
        <v>529</v>
      </c>
      <c r="D797" s="126" t="s">
        <v>565</v>
      </c>
      <c r="E797" s="334">
        <v>1</v>
      </c>
      <c r="F797" s="355"/>
      <c r="G797" s="262"/>
    </row>
    <row r="798" spans="1:7" ht="16.5">
      <c r="A798" s="278">
        <v>6</v>
      </c>
      <c r="B798" s="232"/>
      <c r="C798" s="279" t="s">
        <v>530</v>
      </c>
      <c r="D798" s="126" t="s">
        <v>565</v>
      </c>
      <c r="E798" s="334">
        <v>1</v>
      </c>
      <c r="F798" s="355"/>
      <c r="G798" s="262"/>
    </row>
    <row r="799" spans="1:7" ht="16.5">
      <c r="A799" s="278">
        <v>7</v>
      </c>
      <c r="B799" s="232"/>
      <c r="C799" s="279" t="s">
        <v>531</v>
      </c>
      <c r="D799" s="126" t="s">
        <v>565</v>
      </c>
      <c r="E799" s="334">
        <v>2</v>
      </c>
      <c r="F799" s="355"/>
      <c r="G799" s="262"/>
    </row>
    <row r="800" spans="1:7" ht="16.5">
      <c r="A800" s="278">
        <v>8</v>
      </c>
      <c r="B800" s="232"/>
      <c r="C800" s="279" t="s">
        <v>416</v>
      </c>
      <c r="D800" s="126" t="s">
        <v>565</v>
      </c>
      <c r="E800" s="334">
        <v>1</v>
      </c>
      <c r="F800" s="355"/>
      <c r="G800" s="262"/>
    </row>
    <row r="801" spans="1:7" ht="16.5">
      <c r="A801" s="278">
        <v>9</v>
      </c>
      <c r="B801" s="232"/>
      <c r="C801" s="279" t="s">
        <v>417</v>
      </c>
      <c r="D801" s="126" t="s">
        <v>565</v>
      </c>
      <c r="E801" s="334">
        <v>5</v>
      </c>
      <c r="F801" s="355"/>
      <c r="G801" s="262"/>
    </row>
    <row r="802" spans="1:7" ht="16.5">
      <c r="A802" s="278">
        <v>10</v>
      </c>
      <c r="B802" s="232"/>
      <c r="C802" s="279" t="s">
        <v>532</v>
      </c>
      <c r="D802" s="126" t="s">
        <v>565</v>
      </c>
      <c r="E802" s="334">
        <v>4</v>
      </c>
      <c r="F802" s="355"/>
      <c r="G802" s="262"/>
    </row>
    <row r="803" spans="1:7" ht="16.5">
      <c r="A803" s="278">
        <v>11</v>
      </c>
      <c r="B803" s="232"/>
      <c r="C803" s="279" t="s">
        <v>443</v>
      </c>
      <c r="D803" s="126" t="s">
        <v>565</v>
      </c>
      <c r="E803" s="334">
        <v>1</v>
      </c>
      <c r="F803" s="355"/>
      <c r="G803" s="262"/>
    </row>
    <row r="804" spans="1:7" ht="16.5">
      <c r="A804" s="278">
        <v>12</v>
      </c>
      <c r="B804" s="232"/>
      <c r="C804" s="279" t="s">
        <v>259</v>
      </c>
      <c r="D804" s="278" t="s">
        <v>565</v>
      </c>
      <c r="E804" s="324">
        <v>2</v>
      </c>
      <c r="F804" s="355"/>
      <c r="G804" s="262"/>
    </row>
    <row r="805" spans="1:7" ht="16.5">
      <c r="A805" s="278">
        <v>13</v>
      </c>
      <c r="B805" s="232"/>
      <c r="C805" s="140" t="s">
        <v>409</v>
      </c>
      <c r="D805" s="126" t="s">
        <v>567</v>
      </c>
      <c r="E805" s="335">
        <v>1</v>
      </c>
      <c r="F805" s="355"/>
      <c r="G805" s="262"/>
    </row>
    <row r="806" spans="1:7" ht="16.5">
      <c r="A806" s="13"/>
      <c r="B806" s="170"/>
      <c r="C806" s="177" t="s">
        <v>527</v>
      </c>
      <c r="D806" s="126"/>
      <c r="E806" s="335"/>
      <c r="F806" s="355"/>
      <c r="G806" s="262"/>
    </row>
    <row r="807" spans="1:7" ht="33">
      <c r="A807" s="278">
        <v>1</v>
      </c>
      <c r="B807" s="170"/>
      <c r="C807" s="127" t="s">
        <v>424</v>
      </c>
      <c r="D807" s="278" t="s">
        <v>567</v>
      </c>
      <c r="E807" s="334">
        <v>1</v>
      </c>
      <c r="F807" s="355"/>
      <c r="G807" s="262"/>
    </row>
    <row r="808" spans="1:7" ht="16.5">
      <c r="A808" s="278">
        <v>2</v>
      </c>
      <c r="B808" s="170"/>
      <c r="C808" s="279" t="s">
        <v>1</v>
      </c>
      <c r="D808" s="126" t="s">
        <v>610</v>
      </c>
      <c r="E808" s="334">
        <v>15</v>
      </c>
      <c r="F808" s="355"/>
      <c r="G808" s="262"/>
    </row>
    <row r="809" spans="1:7" ht="16.5">
      <c r="A809" s="278">
        <v>3</v>
      </c>
      <c r="B809" s="170"/>
      <c r="C809" s="279" t="s">
        <v>2</v>
      </c>
      <c r="D809" s="126" t="s">
        <v>610</v>
      </c>
      <c r="E809" s="334">
        <v>4</v>
      </c>
      <c r="F809" s="355"/>
      <c r="G809" s="262"/>
    </row>
    <row r="810" spans="1:7" ht="16.5">
      <c r="A810" s="278">
        <v>4</v>
      </c>
      <c r="B810" s="170"/>
      <c r="C810" s="279" t="s">
        <v>3</v>
      </c>
      <c r="D810" s="126" t="s">
        <v>565</v>
      </c>
      <c r="E810" s="334">
        <v>6</v>
      </c>
      <c r="F810" s="355"/>
      <c r="G810" s="262"/>
    </row>
    <row r="811" spans="1:7" ht="16.5">
      <c r="A811" s="278">
        <v>5</v>
      </c>
      <c r="B811" s="170"/>
      <c r="C811" s="279" t="s">
        <v>529</v>
      </c>
      <c r="D811" s="126" t="s">
        <v>565</v>
      </c>
      <c r="E811" s="334">
        <v>1</v>
      </c>
      <c r="F811" s="355"/>
      <c r="G811" s="262"/>
    </row>
    <row r="812" spans="1:7" ht="16.5">
      <c r="A812" s="278">
        <v>6</v>
      </c>
      <c r="B812" s="170"/>
      <c r="C812" s="279" t="s">
        <v>530</v>
      </c>
      <c r="D812" s="126" t="s">
        <v>565</v>
      </c>
      <c r="E812" s="334">
        <v>1</v>
      </c>
      <c r="F812" s="355"/>
      <c r="G812" s="262"/>
    </row>
    <row r="813" spans="1:7" ht="16.5">
      <c r="A813" s="278">
        <v>7</v>
      </c>
      <c r="B813" s="170"/>
      <c r="C813" s="279" t="s">
        <v>531</v>
      </c>
      <c r="D813" s="126" t="s">
        <v>565</v>
      </c>
      <c r="E813" s="334">
        <v>2</v>
      </c>
      <c r="F813" s="355"/>
      <c r="G813" s="262"/>
    </row>
    <row r="814" spans="1:7" ht="16.5">
      <c r="A814" s="278">
        <v>8</v>
      </c>
      <c r="B814" s="170"/>
      <c r="C814" s="279" t="s">
        <v>416</v>
      </c>
      <c r="D814" s="126" t="s">
        <v>565</v>
      </c>
      <c r="E814" s="334">
        <v>1</v>
      </c>
      <c r="F814" s="355"/>
      <c r="G814" s="262"/>
    </row>
    <row r="815" spans="1:7" ht="16.5">
      <c r="A815" s="278">
        <v>9</v>
      </c>
      <c r="B815" s="170"/>
      <c r="C815" s="279" t="s">
        <v>417</v>
      </c>
      <c r="D815" s="126" t="s">
        <v>565</v>
      </c>
      <c r="E815" s="334">
        <v>5</v>
      </c>
      <c r="F815" s="355"/>
      <c r="G815" s="262"/>
    </row>
    <row r="816" spans="1:7" ht="16.5">
      <c r="A816" s="278">
        <v>10</v>
      </c>
      <c r="B816" s="170"/>
      <c r="C816" s="279" t="s">
        <v>532</v>
      </c>
      <c r="D816" s="126" t="s">
        <v>565</v>
      </c>
      <c r="E816" s="334">
        <v>4</v>
      </c>
      <c r="F816" s="355"/>
      <c r="G816" s="262"/>
    </row>
    <row r="817" spans="1:7" ht="16.5">
      <c r="A817" s="278">
        <v>11</v>
      </c>
      <c r="B817" s="170"/>
      <c r="C817" s="279" t="s">
        <v>443</v>
      </c>
      <c r="D817" s="126" t="s">
        <v>565</v>
      </c>
      <c r="E817" s="334">
        <v>1</v>
      </c>
      <c r="F817" s="355"/>
      <c r="G817" s="262"/>
    </row>
    <row r="818" spans="1:7" ht="16.5">
      <c r="A818" s="278">
        <v>12</v>
      </c>
      <c r="B818" s="170"/>
      <c r="C818" s="279" t="s">
        <v>259</v>
      </c>
      <c r="D818" s="278" t="s">
        <v>565</v>
      </c>
      <c r="E818" s="324">
        <v>2</v>
      </c>
      <c r="F818" s="355"/>
      <c r="G818" s="262"/>
    </row>
    <row r="819" spans="1:7" ht="16.5">
      <c r="A819" s="278">
        <v>13</v>
      </c>
      <c r="B819" s="170"/>
      <c r="C819" s="140" t="s">
        <v>409</v>
      </c>
      <c r="D819" s="126" t="s">
        <v>567</v>
      </c>
      <c r="E819" s="335">
        <v>1</v>
      </c>
      <c r="F819" s="355"/>
      <c r="G819" s="262"/>
    </row>
    <row r="820" spans="1:7" ht="16.5">
      <c r="A820" s="13"/>
      <c r="B820" s="170"/>
      <c r="C820" s="55" t="s">
        <v>528</v>
      </c>
      <c r="D820" s="274"/>
      <c r="E820" s="335"/>
      <c r="F820" s="355"/>
      <c r="G820" s="262"/>
    </row>
    <row r="821" spans="1:7" ht="34.5">
      <c r="A821" s="13">
        <v>1</v>
      </c>
      <c r="B821" s="170"/>
      <c r="C821" s="127" t="s">
        <v>4</v>
      </c>
      <c r="D821" s="278" t="s">
        <v>567</v>
      </c>
      <c r="E821" s="334">
        <v>1</v>
      </c>
      <c r="F821" s="355"/>
      <c r="G821" s="262"/>
    </row>
    <row r="822" spans="1:7" ht="16.5">
      <c r="A822" s="13">
        <v>2</v>
      </c>
      <c r="B822" s="170"/>
      <c r="C822" s="279" t="s">
        <v>533</v>
      </c>
      <c r="D822" s="126" t="s">
        <v>610</v>
      </c>
      <c r="E822" s="334">
        <v>5</v>
      </c>
      <c r="F822" s="355"/>
      <c r="G822" s="262"/>
    </row>
    <row r="823" spans="1:7" ht="33">
      <c r="A823" s="13">
        <v>3</v>
      </c>
      <c r="B823" s="170"/>
      <c r="C823" s="233" t="s">
        <v>534</v>
      </c>
      <c r="D823" s="126" t="s">
        <v>565</v>
      </c>
      <c r="E823" s="335">
        <v>1</v>
      </c>
      <c r="F823" s="355"/>
      <c r="G823" s="262"/>
    </row>
    <row r="824" spans="1:7" ht="16.5">
      <c r="A824" s="13">
        <v>4</v>
      </c>
      <c r="B824" s="170"/>
      <c r="C824" s="140" t="s">
        <v>535</v>
      </c>
      <c r="D824" s="126" t="s">
        <v>565</v>
      </c>
      <c r="E824" s="335">
        <v>1</v>
      </c>
      <c r="F824" s="355"/>
      <c r="G824" s="262"/>
    </row>
    <row r="825" spans="1:7" ht="16.5">
      <c r="A825" s="13">
        <v>5</v>
      </c>
      <c r="B825" s="170"/>
      <c r="C825" s="140" t="s">
        <v>409</v>
      </c>
      <c r="D825" s="126" t="s">
        <v>567</v>
      </c>
      <c r="E825" s="335">
        <v>1</v>
      </c>
      <c r="F825" s="355"/>
      <c r="G825" s="262"/>
    </row>
    <row r="826" spans="1:7" ht="16.5">
      <c r="A826" s="13">
        <v>6</v>
      </c>
      <c r="B826" s="170"/>
      <c r="C826" s="140" t="s">
        <v>429</v>
      </c>
      <c r="D826" s="126" t="s">
        <v>567</v>
      </c>
      <c r="E826" s="335">
        <v>1</v>
      </c>
      <c r="F826" s="355"/>
      <c r="G826" s="262"/>
    </row>
    <row r="827" spans="1:7" ht="16.5">
      <c r="A827" s="13"/>
      <c r="B827" s="170"/>
      <c r="C827" s="177" t="s">
        <v>528</v>
      </c>
      <c r="D827" s="126"/>
      <c r="E827" s="335"/>
      <c r="F827" s="355"/>
      <c r="G827" s="262"/>
    </row>
    <row r="828" spans="1:7" ht="34.5">
      <c r="A828" s="13">
        <v>1</v>
      </c>
      <c r="B828" s="170"/>
      <c r="C828" s="127" t="s">
        <v>908</v>
      </c>
      <c r="D828" s="278" t="s">
        <v>567</v>
      </c>
      <c r="E828" s="324">
        <v>1</v>
      </c>
      <c r="F828" s="355"/>
      <c r="G828" s="262"/>
    </row>
    <row r="829" spans="1:7" ht="16.5">
      <c r="A829" s="13">
        <v>2</v>
      </c>
      <c r="B829" s="170"/>
      <c r="C829" s="279" t="s">
        <v>262</v>
      </c>
      <c r="D829" s="126" t="s">
        <v>610</v>
      </c>
      <c r="E829" s="324">
        <v>5</v>
      </c>
      <c r="F829" s="355"/>
      <c r="G829" s="262"/>
    </row>
    <row r="830" spans="1:7" ht="33">
      <c r="A830" s="13">
        <v>3</v>
      </c>
      <c r="B830" s="170"/>
      <c r="C830" s="233" t="s">
        <v>263</v>
      </c>
      <c r="D830" s="126" t="s">
        <v>565</v>
      </c>
      <c r="E830" s="333">
        <v>1</v>
      </c>
      <c r="F830" s="355"/>
      <c r="G830" s="262"/>
    </row>
    <row r="831" spans="1:7" ht="16.5">
      <c r="A831" s="13">
        <v>4</v>
      </c>
      <c r="B831" s="170"/>
      <c r="C831" s="140" t="s">
        <v>264</v>
      </c>
      <c r="D831" s="126" t="s">
        <v>565</v>
      </c>
      <c r="E831" s="333">
        <v>1</v>
      </c>
      <c r="F831" s="355"/>
      <c r="G831" s="262"/>
    </row>
    <row r="832" spans="1:7" ht="16.5">
      <c r="A832" s="13">
        <v>5</v>
      </c>
      <c r="B832" s="170"/>
      <c r="C832" s="140" t="s">
        <v>409</v>
      </c>
      <c r="D832" s="126" t="s">
        <v>567</v>
      </c>
      <c r="E832" s="333">
        <v>1</v>
      </c>
      <c r="F832" s="355"/>
      <c r="G832" s="262"/>
    </row>
    <row r="833" spans="1:7" ht="16.5">
      <c r="A833" s="13">
        <v>6</v>
      </c>
      <c r="B833" s="170"/>
      <c r="C833" s="140" t="s">
        <v>429</v>
      </c>
      <c r="D833" s="126" t="s">
        <v>567</v>
      </c>
      <c r="E833" s="333">
        <v>1</v>
      </c>
      <c r="F833" s="355"/>
      <c r="G833" s="262"/>
    </row>
    <row r="834" spans="1:7" ht="16.5">
      <c r="A834" s="13"/>
      <c r="B834" s="170"/>
      <c r="C834" s="177" t="s">
        <v>265</v>
      </c>
      <c r="D834" s="126"/>
      <c r="E834" s="335"/>
      <c r="F834" s="355"/>
      <c r="G834" s="262"/>
    </row>
    <row r="835" spans="1:7" ht="33">
      <c r="A835" s="13">
        <v>1</v>
      </c>
      <c r="B835" s="170"/>
      <c r="C835" s="127" t="s">
        <v>909</v>
      </c>
      <c r="D835" s="278" t="s">
        <v>567</v>
      </c>
      <c r="E835" s="324">
        <v>2</v>
      </c>
      <c r="F835" s="355"/>
      <c r="G835" s="262"/>
    </row>
    <row r="836" spans="1:7" ht="16.5">
      <c r="A836" s="13">
        <v>2</v>
      </c>
      <c r="B836" s="170"/>
      <c r="C836" s="279" t="s">
        <v>266</v>
      </c>
      <c r="D836" s="126" t="s">
        <v>610</v>
      </c>
      <c r="E836" s="324">
        <v>6</v>
      </c>
      <c r="F836" s="355"/>
      <c r="G836" s="262"/>
    </row>
    <row r="837" spans="1:7" ht="16.5">
      <c r="A837" s="13">
        <v>3</v>
      </c>
      <c r="B837" s="170"/>
      <c r="C837" s="279" t="s">
        <v>425</v>
      </c>
      <c r="D837" s="126" t="s">
        <v>610</v>
      </c>
      <c r="E837" s="324">
        <v>18</v>
      </c>
      <c r="F837" s="355"/>
      <c r="G837" s="262"/>
    </row>
    <row r="838" spans="1:7" ht="16.5">
      <c r="A838" s="13">
        <v>4</v>
      </c>
      <c r="B838" s="170"/>
      <c r="C838" s="279" t="s">
        <v>267</v>
      </c>
      <c r="D838" s="126" t="s">
        <v>565</v>
      </c>
      <c r="E838" s="324">
        <v>3</v>
      </c>
      <c r="F838" s="355"/>
      <c r="G838" s="262"/>
    </row>
    <row r="839" spans="1:7" ht="16.5">
      <c r="A839" s="13">
        <v>5</v>
      </c>
      <c r="B839" s="170"/>
      <c r="C839" s="279" t="s">
        <v>268</v>
      </c>
      <c r="D839" s="126" t="s">
        <v>565</v>
      </c>
      <c r="E839" s="324">
        <v>2</v>
      </c>
      <c r="F839" s="355"/>
      <c r="G839" s="262"/>
    </row>
    <row r="840" spans="1:7" ht="16.5">
      <c r="A840" s="13">
        <v>6</v>
      </c>
      <c r="B840" s="170"/>
      <c r="C840" s="279" t="s">
        <v>269</v>
      </c>
      <c r="D840" s="126" t="s">
        <v>565</v>
      </c>
      <c r="E840" s="324">
        <v>1</v>
      </c>
      <c r="F840" s="355"/>
      <c r="G840" s="262"/>
    </row>
    <row r="841" spans="1:7" ht="16.5">
      <c r="A841" s="13">
        <v>7</v>
      </c>
      <c r="B841" s="170"/>
      <c r="C841" s="279" t="s">
        <v>270</v>
      </c>
      <c r="D841" s="126" t="s">
        <v>565</v>
      </c>
      <c r="E841" s="324">
        <v>1</v>
      </c>
      <c r="F841" s="355"/>
      <c r="G841" s="262"/>
    </row>
    <row r="842" spans="1:7" ht="16.5">
      <c r="A842" s="13">
        <v>8</v>
      </c>
      <c r="B842" s="170"/>
      <c r="C842" s="279" t="s">
        <v>271</v>
      </c>
      <c r="D842" s="126" t="s">
        <v>565</v>
      </c>
      <c r="E842" s="324">
        <v>1</v>
      </c>
      <c r="F842" s="355"/>
      <c r="G842" s="262"/>
    </row>
    <row r="843" spans="1:7" ht="16.5">
      <c r="A843" s="13">
        <v>9</v>
      </c>
      <c r="B843" s="170"/>
      <c r="C843" s="279" t="s">
        <v>272</v>
      </c>
      <c r="D843" s="126" t="s">
        <v>565</v>
      </c>
      <c r="E843" s="324">
        <v>2</v>
      </c>
      <c r="F843" s="355"/>
      <c r="G843" s="262"/>
    </row>
    <row r="844" spans="1:7" ht="16.5">
      <c r="A844" s="13">
        <v>10</v>
      </c>
      <c r="B844" s="170"/>
      <c r="C844" s="279" t="s">
        <v>273</v>
      </c>
      <c r="D844" s="126" t="s">
        <v>565</v>
      </c>
      <c r="E844" s="324">
        <v>1</v>
      </c>
      <c r="F844" s="355"/>
      <c r="G844" s="262"/>
    </row>
    <row r="845" spans="1:7" ht="16.5">
      <c r="A845" s="13">
        <v>11</v>
      </c>
      <c r="B845" s="170"/>
      <c r="C845" s="279" t="s">
        <v>274</v>
      </c>
      <c r="D845" s="126" t="s">
        <v>567</v>
      </c>
      <c r="E845" s="333">
        <v>1</v>
      </c>
      <c r="F845" s="355"/>
      <c r="G845" s="262"/>
    </row>
    <row r="846" spans="1:7" ht="16.5">
      <c r="A846" s="13">
        <v>12</v>
      </c>
      <c r="B846" s="170"/>
      <c r="C846" s="279" t="s">
        <v>275</v>
      </c>
      <c r="D846" s="126" t="s">
        <v>567</v>
      </c>
      <c r="E846" s="333">
        <v>1</v>
      </c>
      <c r="F846" s="355"/>
      <c r="G846" s="262"/>
    </row>
    <row r="847" spans="1:7" ht="16.5">
      <c r="A847" s="13">
        <v>13</v>
      </c>
      <c r="B847" s="170"/>
      <c r="C847" s="279" t="s">
        <v>276</v>
      </c>
      <c r="D847" s="126" t="s">
        <v>567</v>
      </c>
      <c r="E847" s="333">
        <v>1</v>
      </c>
      <c r="F847" s="355"/>
      <c r="G847" s="262"/>
    </row>
    <row r="848" spans="1:7" ht="16.5">
      <c r="A848" s="13">
        <v>14</v>
      </c>
      <c r="B848" s="170"/>
      <c r="C848" s="140" t="s">
        <v>409</v>
      </c>
      <c r="D848" s="126" t="s">
        <v>567</v>
      </c>
      <c r="E848" s="333">
        <v>1</v>
      </c>
      <c r="F848" s="355"/>
      <c r="G848" s="262"/>
    </row>
    <row r="849" spans="1:7" ht="16.5">
      <c r="A849" s="13"/>
      <c r="B849" s="170"/>
      <c r="C849" s="177" t="s">
        <v>277</v>
      </c>
      <c r="D849" s="126"/>
      <c r="E849" s="333"/>
      <c r="F849" s="355"/>
      <c r="G849" s="262"/>
    </row>
    <row r="850" spans="1:7" ht="33">
      <c r="A850" s="13">
        <v>1</v>
      </c>
      <c r="B850" s="170"/>
      <c r="C850" s="127" t="s">
        <v>278</v>
      </c>
      <c r="D850" s="278" t="s">
        <v>567</v>
      </c>
      <c r="E850" s="324">
        <v>2</v>
      </c>
      <c r="F850" s="355"/>
      <c r="G850" s="262"/>
    </row>
    <row r="851" spans="1:7" ht="16.5">
      <c r="A851" s="13">
        <v>2</v>
      </c>
      <c r="B851" s="170"/>
      <c r="C851" s="279" t="s">
        <v>266</v>
      </c>
      <c r="D851" s="126" t="s">
        <v>610</v>
      </c>
      <c r="E851" s="324">
        <v>6</v>
      </c>
      <c r="F851" s="355"/>
      <c r="G851" s="262"/>
    </row>
    <row r="852" spans="1:7" ht="16.5">
      <c r="A852" s="13">
        <v>3</v>
      </c>
      <c r="B852" s="170"/>
      <c r="C852" s="279" t="s">
        <v>425</v>
      </c>
      <c r="D852" s="126" t="s">
        <v>610</v>
      </c>
      <c r="E852" s="324">
        <v>18</v>
      </c>
      <c r="F852" s="355"/>
      <c r="G852" s="262"/>
    </row>
    <row r="853" spans="1:7" ht="16.5">
      <c r="A853" s="13">
        <v>4</v>
      </c>
      <c r="B853" s="170"/>
      <c r="C853" s="279" t="s">
        <v>267</v>
      </c>
      <c r="D853" s="126" t="s">
        <v>565</v>
      </c>
      <c r="E853" s="324">
        <v>3</v>
      </c>
      <c r="F853" s="355"/>
      <c r="G853" s="262"/>
    </row>
    <row r="854" spans="1:7" ht="16.5">
      <c r="A854" s="13">
        <v>5</v>
      </c>
      <c r="B854" s="170"/>
      <c r="C854" s="279" t="s">
        <v>268</v>
      </c>
      <c r="D854" s="126" t="s">
        <v>565</v>
      </c>
      <c r="E854" s="324">
        <v>2</v>
      </c>
      <c r="F854" s="355"/>
      <c r="G854" s="262"/>
    </row>
    <row r="855" spans="1:7" ht="16.5">
      <c r="A855" s="13">
        <v>6</v>
      </c>
      <c r="B855" s="170"/>
      <c r="C855" s="279" t="s">
        <v>269</v>
      </c>
      <c r="D855" s="126" t="s">
        <v>565</v>
      </c>
      <c r="E855" s="324">
        <v>1</v>
      </c>
      <c r="F855" s="355"/>
      <c r="G855" s="262"/>
    </row>
    <row r="856" spans="1:7" ht="16.5">
      <c r="A856" s="13">
        <v>7</v>
      </c>
      <c r="B856" s="170"/>
      <c r="C856" s="279" t="s">
        <v>270</v>
      </c>
      <c r="D856" s="126" t="s">
        <v>565</v>
      </c>
      <c r="E856" s="324">
        <v>1</v>
      </c>
      <c r="F856" s="355"/>
      <c r="G856" s="262"/>
    </row>
    <row r="857" spans="1:7" ht="16.5">
      <c r="A857" s="13">
        <v>8</v>
      </c>
      <c r="B857" s="170"/>
      <c r="C857" s="279" t="s">
        <v>271</v>
      </c>
      <c r="D857" s="126" t="s">
        <v>565</v>
      </c>
      <c r="E857" s="324">
        <v>1</v>
      </c>
      <c r="F857" s="355"/>
      <c r="G857" s="262"/>
    </row>
    <row r="858" spans="1:7" ht="16.5">
      <c r="A858" s="13">
        <v>9</v>
      </c>
      <c r="B858" s="170"/>
      <c r="C858" s="279" t="s">
        <v>272</v>
      </c>
      <c r="D858" s="126" t="s">
        <v>565</v>
      </c>
      <c r="E858" s="324">
        <v>2</v>
      </c>
      <c r="F858" s="355"/>
      <c r="G858" s="262"/>
    </row>
    <row r="859" spans="1:7" ht="16.5">
      <c r="A859" s="13">
        <v>10</v>
      </c>
      <c r="B859" s="170"/>
      <c r="C859" s="279" t="s">
        <v>273</v>
      </c>
      <c r="D859" s="126" t="s">
        <v>565</v>
      </c>
      <c r="E859" s="324">
        <v>1</v>
      </c>
      <c r="F859" s="355"/>
      <c r="G859" s="262"/>
    </row>
    <row r="860" spans="1:7" ht="16.5">
      <c r="A860" s="13">
        <v>11</v>
      </c>
      <c r="B860" s="170"/>
      <c r="C860" s="279" t="s">
        <v>274</v>
      </c>
      <c r="D860" s="126" t="s">
        <v>567</v>
      </c>
      <c r="E860" s="359">
        <v>1</v>
      </c>
      <c r="F860" s="355"/>
      <c r="G860" s="262"/>
    </row>
    <row r="861" spans="1:7" ht="16.5">
      <c r="A861" s="13">
        <v>12</v>
      </c>
      <c r="B861" s="170"/>
      <c r="C861" s="279" t="s">
        <v>275</v>
      </c>
      <c r="D861" s="126" t="s">
        <v>567</v>
      </c>
      <c r="E861" s="359">
        <v>1</v>
      </c>
      <c r="F861" s="355"/>
      <c r="G861" s="262"/>
    </row>
    <row r="862" spans="1:7" ht="16.5">
      <c r="A862" s="13">
        <v>13</v>
      </c>
      <c r="B862" s="170"/>
      <c r="C862" s="279" t="s">
        <v>276</v>
      </c>
      <c r="D862" s="126" t="s">
        <v>567</v>
      </c>
      <c r="E862" s="359">
        <v>1</v>
      </c>
      <c r="F862" s="355"/>
      <c r="G862" s="262"/>
    </row>
    <row r="863" spans="1:7" ht="16.5">
      <c r="A863" s="13">
        <v>14</v>
      </c>
      <c r="B863" s="170"/>
      <c r="C863" s="140" t="s">
        <v>409</v>
      </c>
      <c r="D863" s="126" t="s">
        <v>567</v>
      </c>
      <c r="E863" s="359">
        <v>1</v>
      </c>
      <c r="F863" s="355"/>
      <c r="G863" s="262"/>
    </row>
    <row r="864" spans="1:7" ht="16.5">
      <c r="A864" s="13"/>
      <c r="B864" s="170"/>
      <c r="C864" s="177" t="s">
        <v>428</v>
      </c>
      <c r="D864" s="126"/>
      <c r="E864" s="333"/>
      <c r="F864" s="355"/>
      <c r="G864" s="262"/>
    </row>
    <row r="865" spans="1:7" ht="33">
      <c r="A865" s="13">
        <v>1</v>
      </c>
      <c r="B865" s="170"/>
      <c r="C865" s="127" t="s">
        <v>445</v>
      </c>
      <c r="D865" s="206" t="s">
        <v>567</v>
      </c>
      <c r="E865" s="336" t="s">
        <v>803</v>
      </c>
      <c r="F865" s="355"/>
      <c r="G865" s="262"/>
    </row>
    <row r="866" spans="1:7" ht="33">
      <c r="A866" s="13">
        <v>2</v>
      </c>
      <c r="B866" s="170"/>
      <c r="C866" s="127" t="s">
        <v>446</v>
      </c>
      <c r="D866" s="206" t="s">
        <v>567</v>
      </c>
      <c r="E866" s="336" t="s">
        <v>803</v>
      </c>
      <c r="F866" s="355"/>
      <c r="G866" s="262"/>
    </row>
    <row r="867" spans="1:7" ht="16.5">
      <c r="A867" s="13">
        <v>3</v>
      </c>
      <c r="B867" s="170"/>
      <c r="C867" s="127" t="s">
        <v>447</v>
      </c>
      <c r="D867" s="278" t="s">
        <v>610</v>
      </c>
      <c r="E867" s="324">
        <v>24</v>
      </c>
      <c r="F867" s="355"/>
      <c r="G867" s="262"/>
    </row>
    <row r="868" spans="1:7" ht="16.5">
      <c r="A868" s="13">
        <v>4</v>
      </c>
      <c r="B868" s="170"/>
      <c r="C868" s="127" t="s">
        <v>448</v>
      </c>
      <c r="D868" s="278" t="s">
        <v>610</v>
      </c>
      <c r="E868" s="324">
        <v>24</v>
      </c>
      <c r="F868" s="355"/>
      <c r="G868" s="262"/>
    </row>
    <row r="869" spans="1:7" ht="16.5">
      <c r="A869" s="13">
        <v>5</v>
      </c>
      <c r="B869" s="170"/>
      <c r="C869" s="127" t="s">
        <v>409</v>
      </c>
      <c r="D869" s="278" t="s">
        <v>567</v>
      </c>
      <c r="E869" s="324">
        <v>1</v>
      </c>
      <c r="F869" s="355"/>
      <c r="G869" s="262"/>
    </row>
    <row r="870" spans="1:7" ht="16.5">
      <c r="A870" s="13">
        <v>6</v>
      </c>
      <c r="B870" s="170"/>
      <c r="C870" s="127" t="s">
        <v>429</v>
      </c>
      <c r="D870" s="278" t="s">
        <v>567</v>
      </c>
      <c r="E870" s="324">
        <v>1</v>
      </c>
      <c r="F870" s="355"/>
      <c r="G870" s="262"/>
    </row>
    <row r="871" spans="1:7" ht="16.5">
      <c r="A871" s="35">
        <v>14</v>
      </c>
      <c r="B871" s="147"/>
      <c r="C871" s="260" t="s">
        <v>408</v>
      </c>
      <c r="D871" s="261"/>
      <c r="E871" s="329"/>
      <c r="F871" s="355"/>
      <c r="G871" s="262"/>
    </row>
    <row r="872" spans="1:7" ht="16.5">
      <c r="A872" s="13">
        <v>1</v>
      </c>
      <c r="B872" s="10"/>
      <c r="C872" s="279" t="s">
        <v>516</v>
      </c>
      <c r="D872" s="126" t="s">
        <v>610</v>
      </c>
      <c r="E872" s="337">
        <v>535</v>
      </c>
      <c r="F872" s="355"/>
      <c r="G872" s="262"/>
    </row>
    <row r="873" spans="1:7" ht="16.5">
      <c r="A873" s="13">
        <v>2</v>
      </c>
      <c r="B873" s="5"/>
      <c r="C873" s="279" t="s">
        <v>517</v>
      </c>
      <c r="D873" s="126" t="s">
        <v>610</v>
      </c>
      <c r="E873" s="337">
        <v>102</v>
      </c>
      <c r="F873" s="355"/>
      <c r="G873" s="262"/>
    </row>
    <row r="874" spans="1:7" ht="16.5">
      <c r="A874" s="13">
        <v>3</v>
      </c>
      <c r="B874" s="47"/>
      <c r="C874" s="279" t="s">
        <v>518</v>
      </c>
      <c r="D874" s="278" t="s">
        <v>610</v>
      </c>
      <c r="E874" s="337">
        <v>122</v>
      </c>
      <c r="F874" s="355"/>
      <c r="G874" s="262"/>
    </row>
    <row r="875" spans="1:7" ht="16.5">
      <c r="A875" s="13">
        <v>4</v>
      </c>
      <c r="B875" s="7"/>
      <c r="C875" s="279" t="s">
        <v>519</v>
      </c>
      <c r="D875" s="278" t="s">
        <v>610</v>
      </c>
      <c r="E875" s="337">
        <v>132</v>
      </c>
      <c r="F875" s="355"/>
      <c r="G875" s="262"/>
    </row>
    <row r="876" spans="1:7" ht="16.5">
      <c r="A876" s="13">
        <v>5</v>
      </c>
      <c r="B876" s="7"/>
      <c r="C876" s="279" t="s">
        <v>520</v>
      </c>
      <c r="D876" s="278" t="s">
        <v>610</v>
      </c>
      <c r="E876" s="337">
        <v>42</v>
      </c>
      <c r="F876" s="355"/>
      <c r="G876" s="262"/>
    </row>
    <row r="877" spans="1:7" ht="16.5">
      <c r="A877" s="13">
        <v>6</v>
      </c>
      <c r="B877" s="7"/>
      <c r="C877" s="279" t="s">
        <v>279</v>
      </c>
      <c r="D877" s="278" t="s">
        <v>610</v>
      </c>
      <c r="E877" s="337">
        <v>46</v>
      </c>
      <c r="F877" s="355"/>
      <c r="G877" s="262"/>
    </row>
    <row r="878" spans="1:7" ht="16.5">
      <c r="A878" s="13">
        <v>7</v>
      </c>
      <c r="B878" s="7"/>
      <c r="C878" s="279" t="s">
        <v>521</v>
      </c>
      <c r="D878" s="278" t="s">
        <v>610</v>
      </c>
      <c r="E878" s="337">
        <v>32</v>
      </c>
      <c r="F878" s="355"/>
      <c r="G878" s="262"/>
    </row>
    <row r="879" spans="1:7" ht="16.5">
      <c r="A879" s="13">
        <v>8</v>
      </c>
      <c r="B879" s="7"/>
      <c r="C879" s="279" t="s">
        <v>522</v>
      </c>
      <c r="D879" s="278" t="s">
        <v>565</v>
      </c>
      <c r="E879" s="337">
        <v>356</v>
      </c>
      <c r="F879" s="355"/>
      <c r="G879" s="262"/>
    </row>
    <row r="880" spans="1:7" ht="16.5">
      <c r="A880" s="13">
        <v>9</v>
      </c>
      <c r="B880" s="7"/>
      <c r="C880" s="279" t="s">
        <v>523</v>
      </c>
      <c r="D880" s="278" t="s">
        <v>565</v>
      </c>
      <c r="E880" s="337">
        <v>12</v>
      </c>
      <c r="F880" s="355"/>
      <c r="G880" s="262"/>
    </row>
    <row r="881" spans="1:7" ht="16.5">
      <c r="A881" s="13">
        <v>10</v>
      </c>
      <c r="B881" s="7"/>
      <c r="C881" s="279" t="s">
        <v>524</v>
      </c>
      <c r="D881" s="126" t="s">
        <v>565</v>
      </c>
      <c r="E881" s="337">
        <v>14</v>
      </c>
      <c r="F881" s="355"/>
      <c r="G881" s="262"/>
    </row>
    <row r="882" spans="1:7" ht="16.5">
      <c r="A882" s="13">
        <v>11</v>
      </c>
      <c r="B882" s="7"/>
      <c r="C882" s="279" t="s">
        <v>525</v>
      </c>
      <c r="D882" s="126" t="s">
        <v>565</v>
      </c>
      <c r="E882" s="337">
        <v>6</v>
      </c>
      <c r="F882" s="355"/>
      <c r="G882" s="262"/>
    </row>
    <row r="883" spans="1:7" ht="16.5">
      <c r="A883" s="13">
        <v>12</v>
      </c>
      <c r="B883" s="7"/>
      <c r="C883" s="279" t="s">
        <v>536</v>
      </c>
      <c r="D883" s="126" t="s">
        <v>565</v>
      </c>
      <c r="E883" s="337">
        <v>4</v>
      </c>
      <c r="F883" s="355"/>
      <c r="G883" s="262"/>
    </row>
    <row r="884" spans="1:7" ht="16.5">
      <c r="A884" s="13">
        <v>13</v>
      </c>
      <c r="B884" s="7"/>
      <c r="C884" s="279" t="s">
        <v>537</v>
      </c>
      <c r="D884" s="126" t="s">
        <v>565</v>
      </c>
      <c r="E884" s="337">
        <v>108</v>
      </c>
      <c r="F884" s="355"/>
      <c r="G884" s="262"/>
    </row>
    <row r="885" spans="1:7" ht="16.5">
      <c r="A885" s="13">
        <v>14</v>
      </c>
      <c r="B885" s="7"/>
      <c r="C885" s="279" t="s">
        <v>538</v>
      </c>
      <c r="D885" s="126" t="s">
        <v>565</v>
      </c>
      <c r="E885" s="337">
        <v>4</v>
      </c>
      <c r="F885" s="355"/>
      <c r="G885" s="262"/>
    </row>
    <row r="886" spans="1:7" ht="16.5">
      <c r="A886" s="13">
        <v>15</v>
      </c>
      <c r="B886" s="7"/>
      <c r="C886" s="279" t="s">
        <v>539</v>
      </c>
      <c r="D886" s="126" t="s">
        <v>565</v>
      </c>
      <c r="E886" s="337">
        <v>28</v>
      </c>
      <c r="F886" s="355"/>
      <c r="G886" s="262"/>
    </row>
    <row r="887" spans="1:7" ht="16.5">
      <c r="A887" s="13">
        <v>16</v>
      </c>
      <c r="B887" s="7"/>
      <c r="C887" s="279" t="s">
        <v>540</v>
      </c>
      <c r="D887" s="126" t="s">
        <v>565</v>
      </c>
      <c r="E887" s="337">
        <v>32</v>
      </c>
      <c r="F887" s="355"/>
      <c r="G887" s="262"/>
    </row>
    <row r="888" spans="1:7" ht="16.5">
      <c r="A888" s="13">
        <v>17</v>
      </c>
      <c r="B888" s="7"/>
      <c r="C888" s="279" t="s">
        <v>541</v>
      </c>
      <c r="D888" s="126" t="s">
        <v>565</v>
      </c>
      <c r="E888" s="337">
        <v>2</v>
      </c>
      <c r="F888" s="355"/>
      <c r="G888" s="262"/>
    </row>
    <row r="889" spans="1:7" ht="16.5">
      <c r="A889" s="13">
        <v>18</v>
      </c>
      <c r="B889" s="7"/>
      <c r="C889" s="279" t="s">
        <v>542</v>
      </c>
      <c r="D889" s="126" t="s">
        <v>565</v>
      </c>
      <c r="E889" s="337">
        <v>20</v>
      </c>
      <c r="F889" s="355"/>
      <c r="G889" s="262"/>
    </row>
    <row r="890" spans="1:7" ht="16.5">
      <c r="A890" s="13">
        <v>19</v>
      </c>
      <c r="B890" s="7"/>
      <c r="C890" s="279" t="s">
        <v>543</v>
      </c>
      <c r="D890" s="126" t="s">
        <v>565</v>
      </c>
      <c r="E890" s="337">
        <v>2</v>
      </c>
      <c r="F890" s="355"/>
      <c r="G890" s="262"/>
    </row>
    <row r="891" spans="1:7" ht="16.5">
      <c r="A891" s="13">
        <v>20</v>
      </c>
      <c r="B891" s="7"/>
      <c r="C891" s="279" t="s">
        <v>544</v>
      </c>
      <c r="D891" s="126" t="s">
        <v>565</v>
      </c>
      <c r="E891" s="337">
        <v>2</v>
      </c>
      <c r="F891" s="355"/>
      <c r="G891" s="262"/>
    </row>
    <row r="892" spans="1:7" ht="16.5">
      <c r="A892" s="13">
        <v>21</v>
      </c>
      <c r="B892" s="7"/>
      <c r="C892" s="279" t="s">
        <v>545</v>
      </c>
      <c r="D892" s="126" t="s">
        <v>565</v>
      </c>
      <c r="E892" s="337">
        <v>6</v>
      </c>
      <c r="F892" s="355"/>
      <c r="G892" s="262"/>
    </row>
    <row r="893" spans="1:7" ht="16.5">
      <c r="A893" s="13">
        <v>22</v>
      </c>
      <c r="B893" s="7"/>
      <c r="C893" s="279" t="s">
        <v>546</v>
      </c>
      <c r="D893" s="126" t="s">
        <v>565</v>
      </c>
      <c r="E893" s="337">
        <v>2</v>
      </c>
      <c r="F893" s="355"/>
      <c r="G893" s="262"/>
    </row>
    <row r="894" spans="1:7" ht="16.5">
      <c r="A894" s="13">
        <v>23</v>
      </c>
      <c r="B894" s="7"/>
      <c r="C894" s="279" t="s">
        <v>547</v>
      </c>
      <c r="D894" s="126" t="s">
        <v>565</v>
      </c>
      <c r="E894" s="337">
        <v>4</v>
      </c>
      <c r="F894" s="355"/>
      <c r="G894" s="262"/>
    </row>
    <row r="895" spans="1:7" ht="16.5">
      <c r="A895" s="13">
        <v>24</v>
      </c>
      <c r="B895" s="7"/>
      <c r="C895" s="279" t="s">
        <v>548</v>
      </c>
      <c r="D895" s="126" t="s">
        <v>565</v>
      </c>
      <c r="E895" s="337">
        <v>4</v>
      </c>
      <c r="F895" s="355"/>
      <c r="G895" s="262"/>
    </row>
    <row r="896" spans="1:7" ht="16.5">
      <c r="A896" s="13">
        <v>25</v>
      </c>
      <c r="B896" s="7"/>
      <c r="C896" s="279" t="s">
        <v>549</v>
      </c>
      <c r="D896" s="126" t="s">
        <v>565</v>
      </c>
      <c r="E896" s="337">
        <v>2</v>
      </c>
      <c r="F896" s="355"/>
      <c r="G896" s="262"/>
    </row>
    <row r="897" spans="1:7" ht="16.5">
      <c r="A897" s="13">
        <v>26</v>
      </c>
      <c r="B897" s="7"/>
      <c r="C897" s="279" t="s">
        <v>550</v>
      </c>
      <c r="D897" s="126" t="s">
        <v>565</v>
      </c>
      <c r="E897" s="337">
        <v>4</v>
      </c>
      <c r="F897" s="355"/>
      <c r="G897" s="262"/>
    </row>
    <row r="898" spans="1:7" ht="16.5">
      <c r="A898" s="13">
        <v>27</v>
      </c>
      <c r="B898" s="7"/>
      <c r="C898" s="279" t="s">
        <v>551</v>
      </c>
      <c r="D898" s="126" t="s">
        <v>565</v>
      </c>
      <c r="E898" s="337">
        <v>2</v>
      </c>
      <c r="F898" s="355"/>
      <c r="G898" s="262"/>
    </row>
    <row r="899" spans="1:7" ht="33">
      <c r="A899" s="13">
        <v>28</v>
      </c>
      <c r="B899" s="7"/>
      <c r="C899" s="140" t="s">
        <v>280</v>
      </c>
      <c r="D899" s="278" t="s">
        <v>567</v>
      </c>
      <c r="E899" s="337">
        <v>4</v>
      </c>
      <c r="F899" s="355"/>
      <c r="G899" s="262"/>
    </row>
    <row r="900" spans="1:7" ht="33">
      <c r="A900" s="13">
        <v>29</v>
      </c>
      <c r="B900" s="7"/>
      <c r="C900" s="140" t="s">
        <v>281</v>
      </c>
      <c r="D900" s="278" t="s">
        <v>567</v>
      </c>
      <c r="E900" s="337">
        <v>4</v>
      </c>
      <c r="F900" s="355"/>
      <c r="G900" s="262"/>
    </row>
    <row r="901" spans="1:7" ht="33">
      <c r="A901" s="13">
        <v>30</v>
      </c>
      <c r="B901" s="7"/>
      <c r="C901" s="140" t="s">
        <v>282</v>
      </c>
      <c r="D901" s="278" t="s">
        <v>567</v>
      </c>
      <c r="E901" s="337">
        <v>5</v>
      </c>
      <c r="F901" s="355"/>
      <c r="G901" s="262"/>
    </row>
    <row r="902" spans="1:7" ht="33">
      <c r="A902" s="13">
        <v>31</v>
      </c>
      <c r="B902" s="7"/>
      <c r="C902" s="140" t="s">
        <v>283</v>
      </c>
      <c r="D902" s="278" t="s">
        <v>567</v>
      </c>
      <c r="E902" s="337">
        <v>46</v>
      </c>
      <c r="F902" s="355"/>
      <c r="G902" s="262"/>
    </row>
    <row r="903" spans="1:7" ht="33">
      <c r="A903" s="13">
        <v>32</v>
      </c>
      <c r="B903" s="7"/>
      <c r="C903" s="140" t="s">
        <v>284</v>
      </c>
      <c r="D903" s="278" t="s">
        <v>567</v>
      </c>
      <c r="E903" s="337">
        <v>9</v>
      </c>
      <c r="F903" s="355"/>
      <c r="G903" s="262"/>
    </row>
    <row r="904" spans="1:7" ht="33">
      <c r="A904" s="13">
        <v>33</v>
      </c>
      <c r="B904" s="7"/>
      <c r="C904" s="140" t="s">
        <v>285</v>
      </c>
      <c r="D904" s="278" t="s">
        <v>567</v>
      </c>
      <c r="E904" s="337">
        <v>2</v>
      </c>
      <c r="F904" s="355"/>
      <c r="G904" s="262"/>
    </row>
    <row r="905" spans="1:7" ht="33">
      <c r="A905" s="13">
        <v>34</v>
      </c>
      <c r="B905" s="7"/>
      <c r="C905" s="140" t="s">
        <v>287</v>
      </c>
      <c r="D905" s="278" t="s">
        <v>567</v>
      </c>
      <c r="E905" s="337">
        <v>2</v>
      </c>
      <c r="F905" s="355"/>
      <c r="G905" s="262"/>
    </row>
    <row r="906" spans="1:7" ht="33">
      <c r="A906" s="13">
        <v>35</v>
      </c>
      <c r="B906" s="47"/>
      <c r="C906" s="140" t="s">
        <v>286</v>
      </c>
      <c r="D906" s="278" t="s">
        <v>567</v>
      </c>
      <c r="E906" s="337">
        <v>8</v>
      </c>
      <c r="F906" s="355"/>
      <c r="G906" s="262"/>
    </row>
    <row r="907" spans="1:7" ht="49.5">
      <c r="A907" s="13">
        <v>36</v>
      </c>
      <c r="B907" s="47"/>
      <c r="C907" s="127" t="s">
        <v>288</v>
      </c>
      <c r="D907" s="278" t="s">
        <v>567</v>
      </c>
      <c r="E907" s="337">
        <v>4</v>
      </c>
      <c r="F907" s="355"/>
      <c r="G907" s="262"/>
    </row>
    <row r="908" spans="1:7" ht="49.5">
      <c r="A908" s="13">
        <v>37</v>
      </c>
      <c r="B908" s="5"/>
      <c r="C908" s="127" t="s">
        <v>289</v>
      </c>
      <c r="D908" s="278" t="s">
        <v>567</v>
      </c>
      <c r="E908" s="337">
        <v>4</v>
      </c>
      <c r="F908" s="355"/>
      <c r="G908" s="262"/>
    </row>
    <row r="909" spans="1:7" ht="16.5">
      <c r="A909" s="13">
        <v>38</v>
      </c>
      <c r="B909" s="5"/>
      <c r="C909" s="279" t="s">
        <v>552</v>
      </c>
      <c r="D909" s="278" t="s">
        <v>565</v>
      </c>
      <c r="E909" s="337">
        <v>4</v>
      </c>
      <c r="F909" s="355"/>
      <c r="G909" s="262"/>
    </row>
    <row r="910" spans="1:7" ht="16.5">
      <c r="A910" s="13">
        <v>39</v>
      </c>
      <c r="B910" s="170"/>
      <c r="C910" s="279" t="s">
        <v>553</v>
      </c>
      <c r="D910" s="278" t="s">
        <v>565</v>
      </c>
      <c r="E910" s="337">
        <v>1</v>
      </c>
      <c r="F910" s="355"/>
      <c r="G910" s="262"/>
    </row>
    <row r="911" spans="1:7" ht="16.5">
      <c r="A911" s="13">
        <v>40</v>
      </c>
      <c r="B911" s="5"/>
      <c r="C911" s="279" t="s">
        <v>554</v>
      </c>
      <c r="D911" s="278" t="s">
        <v>565</v>
      </c>
      <c r="E911" s="337">
        <v>8</v>
      </c>
      <c r="F911" s="355"/>
      <c r="G911" s="262"/>
    </row>
    <row r="912" spans="1:7" ht="16.5">
      <c r="A912" s="13">
        <v>41</v>
      </c>
      <c r="B912" s="5"/>
      <c r="C912" s="279" t="s">
        <v>555</v>
      </c>
      <c r="D912" s="278" t="s">
        <v>565</v>
      </c>
      <c r="E912" s="337">
        <v>4</v>
      </c>
      <c r="F912" s="355"/>
      <c r="G912" s="262"/>
    </row>
    <row r="913" spans="1:7" ht="16.5">
      <c r="A913" s="13">
        <v>42</v>
      </c>
      <c r="B913" s="5"/>
      <c r="C913" s="279" t="s">
        <v>556</v>
      </c>
      <c r="D913" s="278" t="s">
        <v>565</v>
      </c>
      <c r="E913" s="337">
        <v>1</v>
      </c>
      <c r="F913" s="355"/>
      <c r="G913" s="262"/>
    </row>
    <row r="914" spans="1:7" ht="16.5">
      <c r="A914" s="13">
        <v>43</v>
      </c>
      <c r="B914" s="5"/>
      <c r="C914" s="127" t="s">
        <v>290</v>
      </c>
      <c r="D914" s="278" t="s">
        <v>567</v>
      </c>
      <c r="E914" s="337">
        <v>1</v>
      </c>
      <c r="F914" s="355"/>
      <c r="G914" s="262"/>
    </row>
    <row r="915" spans="1:7" ht="16.5">
      <c r="A915" s="13">
        <v>44</v>
      </c>
      <c r="B915" s="5"/>
      <c r="C915" s="127" t="s">
        <v>291</v>
      </c>
      <c r="D915" s="278" t="s">
        <v>567</v>
      </c>
      <c r="E915" s="337">
        <v>1</v>
      </c>
      <c r="F915" s="355"/>
      <c r="G915" s="262"/>
    </row>
    <row r="916" spans="1:7" ht="16.5">
      <c r="A916" s="13">
        <v>45</v>
      </c>
      <c r="B916" s="5"/>
      <c r="C916" s="140" t="s">
        <v>557</v>
      </c>
      <c r="D916" s="126" t="s">
        <v>781</v>
      </c>
      <c r="E916" s="338">
        <v>50</v>
      </c>
      <c r="F916" s="355"/>
      <c r="G916" s="262"/>
    </row>
    <row r="917" spans="1:7" ht="16.5">
      <c r="A917" s="13">
        <v>46</v>
      </c>
      <c r="B917" s="5"/>
      <c r="C917" s="127" t="s">
        <v>449</v>
      </c>
      <c r="D917" s="207" t="s">
        <v>567</v>
      </c>
      <c r="E917" s="324">
        <v>1</v>
      </c>
      <c r="F917" s="355"/>
      <c r="G917" s="262"/>
    </row>
    <row r="918" spans="1:7" ht="16.5">
      <c r="A918" s="200">
        <v>15</v>
      </c>
      <c r="B918" s="35"/>
      <c r="C918" s="198" t="s">
        <v>212</v>
      </c>
      <c r="D918" s="252"/>
      <c r="E918" s="295"/>
      <c r="F918" s="355"/>
      <c r="G918" s="262"/>
    </row>
    <row r="919" spans="1:7" ht="16.5">
      <c r="A919" s="13"/>
      <c r="B919" s="41"/>
      <c r="C919" s="12" t="s">
        <v>661</v>
      </c>
      <c r="D919" s="13"/>
      <c r="E919" s="329"/>
      <c r="F919" s="355"/>
      <c r="G919" s="262"/>
    </row>
    <row r="920" spans="1:7" ht="16.5">
      <c r="A920" s="203"/>
      <c r="B920" s="203"/>
      <c r="C920" s="35" t="s">
        <v>213</v>
      </c>
      <c r="D920" s="203"/>
      <c r="E920" s="331"/>
      <c r="F920" s="355"/>
      <c r="G920" s="262"/>
    </row>
    <row r="921" spans="1:7" ht="16.5">
      <c r="A921" s="13"/>
      <c r="B921" s="52"/>
      <c r="C921" s="12" t="s">
        <v>661</v>
      </c>
      <c r="D921" s="13"/>
      <c r="E921" s="329"/>
      <c r="F921" s="355"/>
      <c r="G921" s="262"/>
    </row>
    <row r="922" spans="1:7" ht="25.5">
      <c r="A922" s="13">
        <v>1</v>
      </c>
      <c r="B922" s="49"/>
      <c r="C922" s="15" t="s">
        <v>509</v>
      </c>
      <c r="D922" s="13" t="s">
        <v>564</v>
      </c>
      <c r="E922" s="329">
        <v>23</v>
      </c>
      <c r="F922" s="355"/>
      <c r="G922" s="262"/>
    </row>
    <row r="923" spans="1:7" ht="16.5">
      <c r="A923" s="13"/>
      <c r="B923" s="47"/>
      <c r="C923" s="51" t="s">
        <v>662</v>
      </c>
      <c r="D923" s="13" t="s">
        <v>564</v>
      </c>
      <c r="E923" s="329">
        <v>7</v>
      </c>
      <c r="F923" s="355"/>
      <c r="G923" s="262"/>
    </row>
    <row r="924" spans="1:7" ht="16.5">
      <c r="A924" s="13"/>
      <c r="B924" s="7"/>
      <c r="C924" s="51" t="s">
        <v>663</v>
      </c>
      <c r="D924" s="13" t="s">
        <v>565</v>
      </c>
      <c r="E924" s="329">
        <v>2</v>
      </c>
      <c r="F924" s="355"/>
      <c r="G924" s="262"/>
    </row>
    <row r="925" spans="1:7" ht="16.5">
      <c r="A925" s="13"/>
      <c r="B925" s="7"/>
      <c r="C925" s="51" t="s">
        <v>664</v>
      </c>
      <c r="D925" s="13" t="s">
        <v>564</v>
      </c>
      <c r="E925" s="329">
        <v>16</v>
      </c>
      <c r="F925" s="355"/>
      <c r="G925" s="262"/>
    </row>
    <row r="926" spans="1:7" ht="16.5">
      <c r="A926" s="13">
        <v>2</v>
      </c>
      <c r="B926" s="48"/>
      <c r="C926" s="16" t="s">
        <v>667</v>
      </c>
      <c r="D926" s="13" t="s">
        <v>565</v>
      </c>
      <c r="E926" s="329">
        <v>7</v>
      </c>
      <c r="F926" s="355"/>
      <c r="G926" s="262"/>
    </row>
    <row r="927" spans="1:7" ht="16.5">
      <c r="A927" s="13">
        <v>3</v>
      </c>
      <c r="B927" s="48"/>
      <c r="C927" s="16" t="s">
        <v>665</v>
      </c>
      <c r="D927" s="13" t="s">
        <v>565</v>
      </c>
      <c r="E927" s="329">
        <v>3</v>
      </c>
      <c r="F927" s="355"/>
      <c r="G927" s="262"/>
    </row>
    <row r="928" spans="1:7" ht="16.5">
      <c r="A928" s="13">
        <v>4</v>
      </c>
      <c r="B928" s="49"/>
      <c r="C928" s="15" t="s">
        <v>666</v>
      </c>
      <c r="D928" s="13" t="s">
        <v>565</v>
      </c>
      <c r="E928" s="329">
        <v>7</v>
      </c>
      <c r="F928" s="355"/>
      <c r="G928" s="262"/>
    </row>
    <row r="929" spans="1:7" ht="16.5">
      <c r="A929" s="13">
        <v>5</v>
      </c>
      <c r="B929" s="5"/>
      <c r="C929" s="38" t="s">
        <v>668</v>
      </c>
      <c r="D929" s="13" t="s">
        <v>565</v>
      </c>
      <c r="E929" s="339">
        <v>2</v>
      </c>
      <c r="F929" s="355"/>
      <c r="G929" s="262"/>
    </row>
    <row r="930" spans="1:7" ht="16.5">
      <c r="A930" s="13">
        <v>6</v>
      </c>
      <c r="B930" s="170"/>
      <c r="C930" s="15" t="s">
        <v>669</v>
      </c>
      <c r="D930" s="13" t="s">
        <v>564</v>
      </c>
      <c r="E930" s="329">
        <v>7</v>
      </c>
      <c r="F930" s="355"/>
      <c r="G930" s="262"/>
    </row>
    <row r="931" spans="1:7" ht="16.5">
      <c r="A931" s="13">
        <v>7</v>
      </c>
      <c r="B931" s="5"/>
      <c r="C931" s="15" t="s">
        <v>670</v>
      </c>
      <c r="D931" s="13" t="s">
        <v>564</v>
      </c>
      <c r="E931" s="329">
        <v>13</v>
      </c>
      <c r="F931" s="355"/>
      <c r="G931" s="262"/>
    </row>
    <row r="932" spans="1:7" ht="16.5">
      <c r="A932" s="13">
        <v>8</v>
      </c>
      <c r="B932" s="49"/>
      <c r="C932" s="15" t="s">
        <v>671</v>
      </c>
      <c r="D932" s="13" t="s">
        <v>567</v>
      </c>
      <c r="E932" s="329">
        <v>1</v>
      </c>
      <c r="F932" s="355"/>
      <c r="G932" s="262"/>
    </row>
    <row r="933" spans="1:7" ht="16.5">
      <c r="A933" s="13">
        <v>9</v>
      </c>
      <c r="B933" s="49"/>
      <c r="C933" s="15" t="s">
        <v>672</v>
      </c>
      <c r="D933" s="13" t="s">
        <v>565</v>
      </c>
      <c r="E933" s="329">
        <v>1</v>
      </c>
      <c r="F933" s="355"/>
      <c r="G933" s="262"/>
    </row>
    <row r="934" spans="1:7" ht="16.5">
      <c r="A934" s="13"/>
      <c r="B934" s="49"/>
      <c r="C934" s="255" t="s">
        <v>689</v>
      </c>
      <c r="D934" s="50"/>
      <c r="E934" s="340"/>
      <c r="F934" s="355"/>
      <c r="G934" s="262"/>
    </row>
    <row r="935" spans="1:7" ht="16.5">
      <c r="A935" s="13">
        <v>1</v>
      </c>
      <c r="B935" s="49"/>
      <c r="C935" s="15" t="s">
        <v>673</v>
      </c>
      <c r="D935" s="13" t="s">
        <v>564</v>
      </c>
      <c r="E935" s="329">
        <v>22</v>
      </c>
      <c r="F935" s="355"/>
      <c r="G935" s="262"/>
    </row>
    <row r="936" spans="1:7" ht="16.5">
      <c r="A936" s="13"/>
      <c r="B936" s="49"/>
      <c r="C936" s="51" t="s">
        <v>674</v>
      </c>
      <c r="D936" s="13" t="s">
        <v>564</v>
      </c>
      <c r="E936" s="329">
        <v>15</v>
      </c>
      <c r="F936" s="355"/>
      <c r="G936" s="262"/>
    </row>
    <row r="937" spans="1:7" ht="16.5">
      <c r="A937" s="13"/>
      <c r="B937" s="49"/>
      <c r="C937" s="51" t="s">
        <v>675</v>
      </c>
      <c r="D937" s="13" t="s">
        <v>564</v>
      </c>
      <c r="E937" s="329">
        <v>7</v>
      </c>
      <c r="F937" s="355"/>
      <c r="G937" s="262"/>
    </row>
    <row r="938" spans="1:7" ht="16.5">
      <c r="A938" s="13">
        <v>2</v>
      </c>
      <c r="B938" s="49"/>
      <c r="C938" s="15" t="s">
        <v>676</v>
      </c>
      <c r="D938" s="13" t="s">
        <v>565</v>
      </c>
      <c r="E938" s="329">
        <v>4</v>
      </c>
      <c r="F938" s="355"/>
      <c r="G938" s="262"/>
    </row>
    <row r="939" spans="1:7" ht="16.5">
      <c r="A939" s="13">
        <v>3</v>
      </c>
      <c r="B939" s="49"/>
      <c r="C939" s="15" t="s">
        <v>677</v>
      </c>
      <c r="D939" s="13" t="s">
        <v>565</v>
      </c>
      <c r="E939" s="329">
        <v>2</v>
      </c>
      <c r="F939" s="355"/>
      <c r="G939" s="262"/>
    </row>
    <row r="940" spans="1:7" ht="16.5">
      <c r="A940" s="13">
        <v>4</v>
      </c>
      <c r="B940" s="170"/>
      <c r="C940" s="15" t="s">
        <v>678</v>
      </c>
      <c r="D940" s="13" t="s">
        <v>565</v>
      </c>
      <c r="E940" s="329">
        <v>6</v>
      </c>
      <c r="F940" s="355"/>
      <c r="G940" s="262"/>
    </row>
    <row r="941" spans="1:7" ht="16.5">
      <c r="A941" s="13"/>
      <c r="B941" s="49"/>
      <c r="C941" s="51" t="s">
        <v>679</v>
      </c>
      <c r="D941" s="13" t="s">
        <v>565</v>
      </c>
      <c r="E941" s="329">
        <v>1</v>
      </c>
      <c r="F941" s="355"/>
      <c r="G941" s="262"/>
    </row>
    <row r="942" spans="1:7" ht="16.5">
      <c r="A942" s="13"/>
      <c r="B942" s="49"/>
      <c r="C942" s="51" t="s">
        <v>680</v>
      </c>
      <c r="D942" s="13" t="s">
        <v>565</v>
      </c>
      <c r="E942" s="329">
        <v>4</v>
      </c>
      <c r="F942" s="355"/>
      <c r="G942" s="262"/>
    </row>
    <row r="943" spans="1:7" ht="16.5">
      <c r="A943" s="13"/>
      <c r="B943" s="52"/>
      <c r="C943" s="51" t="s">
        <v>681</v>
      </c>
      <c r="D943" s="13" t="s">
        <v>565</v>
      </c>
      <c r="E943" s="329">
        <v>1</v>
      </c>
      <c r="F943" s="355"/>
      <c r="G943" s="262"/>
    </row>
    <row r="944" spans="1:7" ht="16.5">
      <c r="A944" s="13">
        <v>5</v>
      </c>
      <c r="B944" s="20"/>
      <c r="C944" s="16" t="s">
        <v>682</v>
      </c>
      <c r="D944" s="13" t="s">
        <v>565</v>
      </c>
      <c r="E944" s="329">
        <v>3</v>
      </c>
      <c r="F944" s="355"/>
      <c r="G944" s="262"/>
    </row>
    <row r="945" spans="1:7" ht="16.5">
      <c r="A945" s="13"/>
      <c r="B945" s="20"/>
      <c r="C945" s="48" t="s">
        <v>683</v>
      </c>
      <c r="D945" s="13" t="s">
        <v>565</v>
      </c>
      <c r="E945" s="329">
        <v>1</v>
      </c>
      <c r="F945" s="355"/>
      <c r="G945" s="262"/>
    </row>
    <row r="946" spans="1:7" ht="16.5">
      <c r="A946" s="13"/>
      <c r="B946" s="20"/>
      <c r="C946" s="48" t="s">
        <v>684</v>
      </c>
      <c r="D946" s="13" t="s">
        <v>565</v>
      </c>
      <c r="E946" s="329">
        <v>1</v>
      </c>
      <c r="F946" s="355"/>
      <c r="G946" s="262"/>
    </row>
    <row r="947" spans="1:7" ht="16.5">
      <c r="A947" s="13"/>
      <c r="B947" s="20"/>
      <c r="C947" s="48" t="s">
        <v>685</v>
      </c>
      <c r="D947" s="13" t="s">
        <v>565</v>
      </c>
      <c r="E947" s="329">
        <v>2</v>
      </c>
      <c r="F947" s="355"/>
      <c r="G947" s="262"/>
    </row>
    <row r="948" spans="1:7" ht="16.5">
      <c r="A948" s="13">
        <v>6</v>
      </c>
      <c r="B948" s="170"/>
      <c r="C948" s="15" t="s">
        <v>686</v>
      </c>
      <c r="D948" s="13" t="s">
        <v>567</v>
      </c>
      <c r="E948" s="329">
        <v>1</v>
      </c>
      <c r="F948" s="355"/>
      <c r="G948" s="262"/>
    </row>
    <row r="949" spans="1:7" ht="16.5">
      <c r="A949" s="13"/>
      <c r="B949" s="20"/>
      <c r="C949" s="51" t="s">
        <v>687</v>
      </c>
      <c r="D949" s="13" t="s">
        <v>565</v>
      </c>
      <c r="E949" s="329">
        <v>1</v>
      </c>
      <c r="F949" s="355"/>
      <c r="G949" s="262"/>
    </row>
    <row r="950" spans="1:7" ht="16.5">
      <c r="A950" s="13"/>
      <c r="B950" s="20"/>
      <c r="C950" s="51" t="s">
        <v>688</v>
      </c>
      <c r="D950" s="13" t="s">
        <v>565</v>
      </c>
      <c r="E950" s="330">
        <v>1</v>
      </c>
      <c r="F950" s="355"/>
      <c r="G950" s="262"/>
    </row>
    <row r="951" spans="1:7" ht="16.5">
      <c r="A951" s="13"/>
      <c r="B951" s="20"/>
      <c r="C951" s="253" t="s">
        <v>214</v>
      </c>
      <c r="D951" s="13"/>
      <c r="E951" s="329"/>
      <c r="F951" s="355"/>
      <c r="G951" s="262"/>
    </row>
    <row r="952" spans="1:7" ht="16.5">
      <c r="A952" s="13"/>
      <c r="B952" s="20"/>
      <c r="C952" s="253" t="s">
        <v>313</v>
      </c>
      <c r="D952" s="13"/>
      <c r="E952" s="329"/>
      <c r="F952" s="355"/>
      <c r="G952" s="262"/>
    </row>
    <row r="953" spans="1:7" ht="16.5">
      <c r="A953" s="13">
        <v>1</v>
      </c>
      <c r="B953" s="20"/>
      <c r="C953" s="15" t="s">
        <v>215</v>
      </c>
      <c r="D953" s="13" t="s">
        <v>567</v>
      </c>
      <c r="E953" s="329">
        <v>6</v>
      </c>
      <c r="F953" s="355"/>
      <c r="G953" s="262"/>
    </row>
    <row r="954" spans="1:7" ht="16.5">
      <c r="A954" s="13">
        <v>2</v>
      </c>
      <c r="B954" s="20"/>
      <c r="C954" s="15" t="s">
        <v>216</v>
      </c>
      <c r="D954" s="13" t="s">
        <v>564</v>
      </c>
      <c r="E954" s="329">
        <v>20</v>
      </c>
      <c r="F954" s="355"/>
      <c r="G954" s="262"/>
    </row>
    <row r="955" spans="1:7" ht="16.5">
      <c r="A955" s="13">
        <v>3</v>
      </c>
      <c r="B955" s="20"/>
      <c r="C955" s="15" t="s">
        <v>217</v>
      </c>
      <c r="D955" s="13" t="s">
        <v>564</v>
      </c>
      <c r="E955" s="329">
        <v>6</v>
      </c>
      <c r="F955" s="355"/>
      <c r="G955" s="262"/>
    </row>
    <row r="956" spans="1:7" ht="16.5">
      <c r="A956" s="13">
        <v>4</v>
      </c>
      <c r="B956" s="20"/>
      <c r="C956" s="15" t="s">
        <v>677</v>
      </c>
      <c r="D956" s="13" t="s">
        <v>565</v>
      </c>
      <c r="E956" s="329">
        <v>1</v>
      </c>
      <c r="F956" s="355"/>
      <c r="G956" s="262"/>
    </row>
    <row r="957" spans="1:7" ht="16.5">
      <c r="A957" s="13">
        <v>5</v>
      </c>
      <c r="B957" s="20"/>
      <c r="C957" s="15" t="s">
        <v>678</v>
      </c>
      <c r="D957" s="13" t="s">
        <v>565</v>
      </c>
      <c r="E957" s="329">
        <v>6</v>
      </c>
      <c r="F957" s="355"/>
      <c r="G957" s="262"/>
    </row>
    <row r="958" spans="1:7" ht="16.5">
      <c r="A958" s="13"/>
      <c r="B958" s="20"/>
      <c r="C958" s="51" t="s">
        <v>218</v>
      </c>
      <c r="D958" s="13" t="s">
        <v>565</v>
      </c>
      <c r="E958" s="329">
        <v>1</v>
      </c>
      <c r="F958" s="355"/>
      <c r="G958" s="262"/>
    </row>
    <row r="959" spans="1:7" ht="16.5">
      <c r="A959" s="13"/>
      <c r="B959" s="20"/>
      <c r="C959" s="51" t="s">
        <v>219</v>
      </c>
      <c r="D959" s="13" t="s">
        <v>565</v>
      </c>
      <c r="E959" s="329">
        <v>2</v>
      </c>
      <c r="F959" s="355"/>
      <c r="G959" s="262"/>
    </row>
    <row r="960" spans="1:7" ht="16.5">
      <c r="A960" s="13"/>
      <c r="B960" s="20"/>
      <c r="C960" s="51" t="s">
        <v>220</v>
      </c>
      <c r="D960" s="13" t="s">
        <v>565</v>
      </c>
      <c r="E960" s="329">
        <v>3</v>
      </c>
      <c r="F960" s="355"/>
      <c r="G960" s="262"/>
    </row>
    <row r="961" spans="1:7" ht="16.5">
      <c r="A961" s="13">
        <v>6</v>
      </c>
      <c r="B961" s="20"/>
      <c r="C961" s="15" t="s">
        <v>221</v>
      </c>
      <c r="D961" s="13" t="s">
        <v>565</v>
      </c>
      <c r="E961" s="329">
        <v>1</v>
      </c>
      <c r="F961" s="355"/>
      <c r="G961" s="262"/>
    </row>
    <row r="962" spans="1:7" ht="16.5">
      <c r="A962" s="13">
        <v>7</v>
      </c>
      <c r="B962" s="20"/>
      <c r="C962" s="15" t="s">
        <v>222</v>
      </c>
      <c r="D962" s="13" t="s">
        <v>565</v>
      </c>
      <c r="E962" s="329">
        <v>12</v>
      </c>
      <c r="F962" s="355"/>
      <c r="G962" s="262"/>
    </row>
    <row r="963" spans="1:7" ht="16.5">
      <c r="A963" s="13">
        <v>8</v>
      </c>
      <c r="B963" s="20"/>
      <c r="C963" s="15" t="s">
        <v>675</v>
      </c>
      <c r="D963" s="13" t="s">
        <v>564</v>
      </c>
      <c r="E963" s="329">
        <v>15</v>
      </c>
      <c r="F963" s="355"/>
      <c r="G963" s="262"/>
    </row>
    <row r="964" spans="1:7" ht="16.5">
      <c r="A964" s="13">
        <v>9</v>
      </c>
      <c r="B964" s="20"/>
      <c r="C964" s="16" t="s">
        <v>223</v>
      </c>
      <c r="D964" s="13" t="s">
        <v>565</v>
      </c>
      <c r="E964" s="329">
        <v>1</v>
      </c>
      <c r="F964" s="355"/>
      <c r="G964" s="262"/>
    </row>
    <row r="965" spans="1:7" ht="16.5">
      <c r="A965" s="13">
        <v>10</v>
      </c>
      <c r="B965" s="20"/>
      <c r="C965" s="16" t="s">
        <v>224</v>
      </c>
      <c r="D965" s="13" t="s">
        <v>565</v>
      </c>
      <c r="E965" s="329">
        <v>6</v>
      </c>
      <c r="F965" s="355"/>
      <c r="G965" s="262"/>
    </row>
    <row r="966" spans="1:7" ht="16.5">
      <c r="A966" s="13">
        <v>11</v>
      </c>
      <c r="B966" s="20"/>
      <c r="C966" s="15" t="s">
        <v>225</v>
      </c>
      <c r="D966" s="13" t="s">
        <v>565</v>
      </c>
      <c r="E966" s="329">
        <v>3</v>
      </c>
      <c r="F966" s="355"/>
      <c r="G966" s="262"/>
    </row>
    <row r="967" spans="1:7" ht="16.5">
      <c r="A967" s="13">
        <v>12</v>
      </c>
      <c r="B967" s="20"/>
      <c r="C967" s="15" t="s">
        <v>226</v>
      </c>
      <c r="D967" s="13" t="s">
        <v>565</v>
      </c>
      <c r="E967" s="329">
        <v>2</v>
      </c>
      <c r="F967" s="355"/>
      <c r="G967" s="262"/>
    </row>
    <row r="968" spans="1:7" ht="16.5">
      <c r="A968" s="13">
        <v>13</v>
      </c>
      <c r="B968" s="20"/>
      <c r="C968" s="15" t="s">
        <v>227</v>
      </c>
      <c r="D968" s="13" t="s">
        <v>565</v>
      </c>
      <c r="E968" s="329">
        <v>25</v>
      </c>
      <c r="F968" s="355"/>
      <c r="G968" s="262"/>
    </row>
    <row r="969" spans="1:7" ht="16.5">
      <c r="A969" s="13">
        <v>14</v>
      </c>
      <c r="B969" s="20"/>
      <c r="C969" s="15" t="s">
        <v>228</v>
      </c>
      <c r="D969" s="13" t="s">
        <v>567</v>
      </c>
      <c r="E969" s="329">
        <v>2</v>
      </c>
      <c r="F969" s="355"/>
      <c r="G969" s="262"/>
    </row>
    <row r="970" spans="1:7" ht="16.5">
      <c r="A970" s="13">
        <v>15</v>
      </c>
      <c r="B970" s="20"/>
      <c r="C970" s="15" t="s">
        <v>449</v>
      </c>
      <c r="D970" s="13" t="s">
        <v>567</v>
      </c>
      <c r="E970" s="329">
        <v>2</v>
      </c>
      <c r="F970" s="355"/>
      <c r="G970" s="262"/>
    </row>
    <row r="971" spans="1:7" ht="16.5">
      <c r="A971" s="13">
        <v>16</v>
      </c>
      <c r="B971" s="20"/>
      <c r="C971" s="15" t="s">
        <v>686</v>
      </c>
      <c r="D971" s="13" t="s">
        <v>567</v>
      </c>
      <c r="E971" s="329">
        <v>2</v>
      </c>
      <c r="F971" s="355"/>
      <c r="G971" s="262"/>
    </row>
    <row r="972" spans="1:7" ht="16.5">
      <c r="A972" s="13"/>
      <c r="B972" s="20"/>
      <c r="C972" s="51" t="s">
        <v>229</v>
      </c>
      <c r="D972" s="13" t="s">
        <v>565</v>
      </c>
      <c r="E972" s="329">
        <v>2</v>
      </c>
      <c r="F972" s="355"/>
      <c r="G972" s="262"/>
    </row>
    <row r="973" spans="1:7" ht="16.5">
      <c r="A973" s="13">
        <v>17</v>
      </c>
      <c r="B973" s="20"/>
      <c r="C973" s="15" t="s">
        <v>671</v>
      </c>
      <c r="D973" s="13" t="s">
        <v>567</v>
      </c>
      <c r="E973" s="329">
        <v>2</v>
      </c>
      <c r="F973" s="355"/>
      <c r="G973" s="262"/>
    </row>
    <row r="974" spans="1:7" ht="16.5">
      <c r="A974" s="13">
        <v>18</v>
      </c>
      <c r="B974" s="20"/>
      <c r="C974" s="15" t="s">
        <v>230</v>
      </c>
      <c r="D974" s="13" t="s">
        <v>567</v>
      </c>
      <c r="E974" s="329">
        <v>1</v>
      </c>
      <c r="F974" s="355"/>
      <c r="G974" s="262"/>
    </row>
    <row r="975" spans="1:7" ht="16.5">
      <c r="A975" s="13">
        <v>19</v>
      </c>
      <c r="B975" s="20"/>
      <c r="C975" s="15" t="s">
        <v>231</v>
      </c>
      <c r="D975" s="256" t="s">
        <v>232</v>
      </c>
      <c r="E975" s="329">
        <v>1</v>
      </c>
      <c r="F975" s="355"/>
      <c r="G975" s="262"/>
    </row>
    <row r="976" spans="1:7" ht="16.5">
      <c r="A976" s="13"/>
      <c r="B976" s="20"/>
      <c r="C976" s="39" t="s">
        <v>233</v>
      </c>
      <c r="D976" s="13"/>
      <c r="E976" s="329"/>
      <c r="F976" s="355"/>
      <c r="G976" s="262"/>
    </row>
    <row r="977" spans="1:7" ht="16.5">
      <c r="A977" s="13">
        <v>20</v>
      </c>
      <c r="B977" s="20"/>
      <c r="C977" s="15" t="s">
        <v>664</v>
      </c>
      <c r="D977" s="13" t="s">
        <v>564</v>
      </c>
      <c r="E977" s="329">
        <v>44</v>
      </c>
      <c r="F977" s="355"/>
      <c r="G977" s="262"/>
    </row>
    <row r="978" spans="1:7" ht="16.5">
      <c r="A978" s="13">
        <v>21</v>
      </c>
      <c r="B978" s="20"/>
      <c r="C978" s="15" t="s">
        <v>234</v>
      </c>
      <c r="D978" s="13" t="s">
        <v>564</v>
      </c>
      <c r="E978" s="329">
        <v>40</v>
      </c>
      <c r="F978" s="355"/>
      <c r="G978" s="262"/>
    </row>
    <row r="979" spans="1:7" ht="25.5">
      <c r="A979" s="13">
        <v>22</v>
      </c>
      <c r="B979" s="20"/>
      <c r="C979" s="15" t="s">
        <v>235</v>
      </c>
      <c r="D979" s="13" t="s">
        <v>567</v>
      </c>
      <c r="E979" s="329">
        <v>1</v>
      </c>
      <c r="F979" s="355"/>
      <c r="G979" s="262"/>
    </row>
    <row r="980" spans="1:7" ht="16.5">
      <c r="A980" s="13">
        <v>23</v>
      </c>
      <c r="B980" s="20"/>
      <c r="C980" s="15" t="s">
        <v>236</v>
      </c>
      <c r="D980" s="13" t="s">
        <v>565</v>
      </c>
      <c r="E980" s="329">
        <v>40</v>
      </c>
      <c r="F980" s="355"/>
      <c r="G980" s="262"/>
    </row>
    <row r="981" spans="1:7" ht="16.5">
      <c r="A981" s="13">
        <v>24</v>
      </c>
      <c r="B981" s="20"/>
      <c r="C981" s="15" t="s">
        <v>449</v>
      </c>
      <c r="D981" s="13" t="s">
        <v>567</v>
      </c>
      <c r="E981" s="329">
        <v>1</v>
      </c>
      <c r="F981" s="355"/>
      <c r="G981" s="262"/>
    </row>
    <row r="982" spans="1:7" ht="16.5">
      <c r="A982" s="13">
        <v>25</v>
      </c>
      <c r="B982" s="20"/>
      <c r="C982" s="15" t="s">
        <v>237</v>
      </c>
      <c r="D982" s="256" t="s">
        <v>232</v>
      </c>
      <c r="E982" s="329">
        <v>1</v>
      </c>
      <c r="F982" s="355"/>
      <c r="G982" s="262"/>
    </row>
    <row r="983" spans="1:7" ht="16.5">
      <c r="A983" s="13"/>
      <c r="B983" s="20"/>
      <c r="C983" s="12" t="s">
        <v>661</v>
      </c>
      <c r="D983" s="13"/>
      <c r="E983" s="329"/>
      <c r="F983" s="355"/>
      <c r="G983" s="262"/>
    </row>
    <row r="984" spans="1:7" ht="16.5">
      <c r="A984" s="13">
        <v>26</v>
      </c>
      <c r="B984" s="20"/>
      <c r="C984" s="15" t="s">
        <v>238</v>
      </c>
      <c r="D984" s="13" t="s">
        <v>564</v>
      </c>
      <c r="E984" s="329">
        <v>40</v>
      </c>
      <c r="F984" s="355"/>
      <c r="G984" s="262"/>
    </row>
    <row r="985" spans="1:7" ht="16.5">
      <c r="A985" s="13">
        <v>27</v>
      </c>
      <c r="B985" s="20"/>
      <c r="C985" s="15" t="s">
        <v>292</v>
      </c>
      <c r="D985" s="256" t="s">
        <v>622</v>
      </c>
      <c r="E985" s="329">
        <v>2</v>
      </c>
      <c r="F985" s="355"/>
      <c r="G985" s="262"/>
    </row>
    <row r="986" spans="1:7" ht="16.5">
      <c r="A986" s="13">
        <v>28</v>
      </c>
      <c r="B986" s="20"/>
      <c r="C986" s="15" t="s">
        <v>293</v>
      </c>
      <c r="D986" s="13" t="s">
        <v>565</v>
      </c>
      <c r="E986" s="329">
        <v>2</v>
      </c>
      <c r="F986" s="355"/>
      <c r="G986" s="262"/>
    </row>
    <row r="987" spans="1:7" ht="16.5">
      <c r="A987" s="13">
        <v>29</v>
      </c>
      <c r="B987" s="20"/>
      <c r="C987" s="15" t="s">
        <v>294</v>
      </c>
      <c r="D987" s="13" t="s">
        <v>567</v>
      </c>
      <c r="E987" s="329">
        <v>2</v>
      </c>
      <c r="F987" s="355"/>
      <c r="G987" s="262"/>
    </row>
    <row r="988" spans="1:7" ht="16.5">
      <c r="A988" s="13">
        <v>30</v>
      </c>
      <c r="B988" s="20"/>
      <c r="C988" s="15" t="s">
        <v>449</v>
      </c>
      <c r="D988" s="13" t="s">
        <v>567</v>
      </c>
      <c r="E988" s="329">
        <v>1</v>
      </c>
      <c r="F988" s="355"/>
      <c r="G988" s="262"/>
    </row>
    <row r="989" spans="1:7" ht="16.5">
      <c r="A989" s="13">
        <v>31</v>
      </c>
      <c r="B989" s="20"/>
      <c r="C989" s="15" t="s">
        <v>295</v>
      </c>
      <c r="D989" s="13" t="s">
        <v>564</v>
      </c>
      <c r="E989" s="329">
        <v>10</v>
      </c>
      <c r="F989" s="355"/>
      <c r="G989" s="262"/>
    </row>
    <row r="990" spans="1:7" ht="16.5">
      <c r="A990" s="13">
        <v>32</v>
      </c>
      <c r="B990" s="20"/>
      <c r="C990" s="16" t="s">
        <v>296</v>
      </c>
      <c r="D990" s="13" t="s">
        <v>565</v>
      </c>
      <c r="E990" s="329">
        <v>4</v>
      </c>
      <c r="F990" s="355"/>
      <c r="G990" s="262"/>
    </row>
    <row r="991" spans="1:7" ht="16.5">
      <c r="A991" s="13">
        <v>33</v>
      </c>
      <c r="B991" s="20"/>
      <c r="C991" s="15" t="s">
        <v>297</v>
      </c>
      <c r="D991" s="13" t="s">
        <v>565</v>
      </c>
      <c r="E991" s="329">
        <v>5</v>
      </c>
      <c r="F991" s="355"/>
      <c r="G991" s="262"/>
    </row>
    <row r="992" spans="1:7" ht="16.5">
      <c r="A992" s="13">
        <v>34</v>
      </c>
      <c r="B992" s="20"/>
      <c r="C992" s="15" t="s">
        <v>298</v>
      </c>
      <c r="D992" s="13" t="s">
        <v>565</v>
      </c>
      <c r="E992" s="329">
        <v>2</v>
      </c>
      <c r="F992" s="355"/>
      <c r="G992" s="262"/>
    </row>
    <row r="993" spans="1:7" ht="16.5">
      <c r="A993" s="13">
        <v>35</v>
      </c>
      <c r="B993" s="20"/>
      <c r="C993" s="15" t="s">
        <v>299</v>
      </c>
      <c r="D993" s="13" t="s">
        <v>565</v>
      </c>
      <c r="E993" s="329">
        <v>2</v>
      </c>
      <c r="F993" s="355"/>
      <c r="G993" s="262"/>
    </row>
    <row r="994" spans="1:7" ht="16.5">
      <c r="A994" s="13">
        <v>36</v>
      </c>
      <c r="B994" s="20"/>
      <c r="C994" s="15" t="s">
        <v>300</v>
      </c>
      <c r="D994" s="13" t="s">
        <v>565</v>
      </c>
      <c r="E994" s="329">
        <v>2</v>
      </c>
      <c r="F994" s="355"/>
      <c r="G994" s="262"/>
    </row>
    <row r="995" spans="1:7" ht="16.5">
      <c r="A995" s="13">
        <v>37</v>
      </c>
      <c r="B995" s="20"/>
      <c r="C995" s="15" t="s">
        <v>301</v>
      </c>
      <c r="D995" s="13" t="s">
        <v>564</v>
      </c>
      <c r="E995" s="329">
        <v>30</v>
      </c>
      <c r="F995" s="355"/>
      <c r="G995" s="262"/>
    </row>
    <row r="996" spans="1:7" ht="16.5">
      <c r="A996" s="13">
        <v>38</v>
      </c>
      <c r="B996" s="20"/>
      <c r="C996" s="15" t="s">
        <v>302</v>
      </c>
      <c r="D996" s="13" t="s">
        <v>565</v>
      </c>
      <c r="E996" s="329">
        <v>10</v>
      </c>
      <c r="F996" s="355"/>
      <c r="G996" s="262"/>
    </row>
    <row r="997" spans="1:7" ht="16.5">
      <c r="A997" s="13">
        <v>39</v>
      </c>
      <c r="B997" s="20"/>
      <c r="C997" s="15" t="s">
        <v>303</v>
      </c>
      <c r="D997" s="13" t="s">
        <v>565</v>
      </c>
      <c r="E997" s="329">
        <v>5</v>
      </c>
      <c r="F997" s="355"/>
      <c r="G997" s="262"/>
    </row>
    <row r="998" spans="1:7" ht="16.5">
      <c r="A998" s="13">
        <v>40</v>
      </c>
      <c r="B998" s="20"/>
      <c r="C998" s="15" t="s">
        <v>304</v>
      </c>
      <c r="D998" s="13" t="s">
        <v>565</v>
      </c>
      <c r="E998" s="329">
        <v>16</v>
      </c>
      <c r="F998" s="355"/>
      <c r="G998" s="262"/>
    </row>
    <row r="999" spans="1:7" ht="16.5">
      <c r="A999" s="13">
        <v>41</v>
      </c>
      <c r="B999" s="20"/>
      <c r="C999" s="15" t="s">
        <v>305</v>
      </c>
      <c r="D999" s="13" t="s">
        <v>565</v>
      </c>
      <c r="E999" s="329">
        <v>2</v>
      </c>
      <c r="F999" s="355"/>
      <c r="G999" s="262"/>
    </row>
    <row r="1000" spans="1:7" ht="16.5">
      <c r="A1000" s="13">
        <v>42</v>
      </c>
      <c r="B1000" s="20"/>
      <c r="C1000" s="15" t="s">
        <v>449</v>
      </c>
      <c r="D1000" s="13" t="s">
        <v>567</v>
      </c>
      <c r="E1000" s="329">
        <v>2</v>
      </c>
      <c r="F1000" s="355"/>
      <c r="G1000" s="262"/>
    </row>
    <row r="1001" spans="1:7" ht="16.5">
      <c r="A1001" s="13">
        <v>43</v>
      </c>
      <c r="B1001" s="20"/>
      <c r="C1001" s="15" t="s">
        <v>306</v>
      </c>
      <c r="D1001" s="13" t="s">
        <v>565</v>
      </c>
      <c r="E1001" s="329">
        <v>8</v>
      </c>
      <c r="F1001" s="355"/>
      <c r="G1001" s="262"/>
    </row>
    <row r="1002" spans="1:7" ht="16.5">
      <c r="A1002" s="13">
        <v>44</v>
      </c>
      <c r="B1002" s="20"/>
      <c r="C1002" s="15" t="s">
        <v>449</v>
      </c>
      <c r="D1002" s="13" t="s">
        <v>567</v>
      </c>
      <c r="E1002" s="329">
        <v>1</v>
      </c>
      <c r="F1002" s="355"/>
      <c r="G1002" s="262"/>
    </row>
    <row r="1003" spans="1:7" ht="16.5">
      <c r="A1003" s="13">
        <v>45</v>
      </c>
      <c r="B1003" s="20"/>
      <c r="C1003" s="16" t="s">
        <v>307</v>
      </c>
      <c r="D1003" s="13" t="s">
        <v>565</v>
      </c>
      <c r="E1003" s="329">
        <v>2</v>
      </c>
      <c r="F1003" s="355"/>
      <c r="G1003" s="262"/>
    </row>
    <row r="1004" spans="1:7" ht="16.5">
      <c r="A1004" s="13">
        <v>46</v>
      </c>
      <c r="B1004" s="20"/>
      <c r="C1004" s="15" t="s">
        <v>308</v>
      </c>
      <c r="D1004" s="13" t="s">
        <v>565</v>
      </c>
      <c r="E1004" s="329">
        <v>2</v>
      </c>
      <c r="F1004" s="355"/>
      <c r="G1004" s="262"/>
    </row>
    <row r="1005" spans="1:7" ht="16.5">
      <c r="A1005" s="13">
        <v>47</v>
      </c>
      <c r="B1005" s="20"/>
      <c r="C1005" s="15" t="s">
        <v>309</v>
      </c>
      <c r="D1005" s="13" t="s">
        <v>564</v>
      </c>
      <c r="E1005" s="329">
        <v>10</v>
      </c>
      <c r="F1005" s="355"/>
      <c r="G1005" s="262"/>
    </row>
    <row r="1006" spans="1:7" ht="16.5">
      <c r="A1006" s="13">
        <v>48</v>
      </c>
      <c r="B1006" s="20"/>
      <c r="C1006" s="15" t="s">
        <v>310</v>
      </c>
      <c r="D1006" s="13" t="s">
        <v>564</v>
      </c>
      <c r="E1006" s="329">
        <v>25</v>
      </c>
      <c r="F1006" s="355"/>
      <c r="G1006" s="262"/>
    </row>
    <row r="1007" spans="1:7" ht="16.5">
      <c r="A1007" s="13">
        <v>49</v>
      </c>
      <c r="B1007" s="20"/>
      <c r="C1007" s="15" t="s">
        <v>311</v>
      </c>
      <c r="D1007" s="13" t="s">
        <v>565</v>
      </c>
      <c r="E1007" s="329">
        <v>70</v>
      </c>
      <c r="F1007" s="355"/>
      <c r="G1007" s="262"/>
    </row>
    <row r="1008" spans="1:7" ht="16.5">
      <c r="A1008" s="13">
        <v>50</v>
      </c>
      <c r="B1008" s="20"/>
      <c r="C1008" s="15" t="s">
        <v>449</v>
      </c>
      <c r="D1008" s="13" t="s">
        <v>567</v>
      </c>
      <c r="E1008" s="329">
        <v>1</v>
      </c>
      <c r="F1008" s="355"/>
      <c r="G1008" s="262"/>
    </row>
    <row r="1009" spans="1:7" ht="16.5">
      <c r="A1009" s="13">
        <v>51</v>
      </c>
      <c r="B1009" s="20"/>
      <c r="C1009" s="15" t="s">
        <v>237</v>
      </c>
      <c r="D1009" s="256" t="s">
        <v>232</v>
      </c>
      <c r="E1009" s="329">
        <v>1</v>
      </c>
      <c r="F1009" s="355"/>
      <c r="G1009" s="262"/>
    </row>
    <row r="1010" spans="1:7" ht="16.5">
      <c r="A1010" s="13"/>
      <c r="B1010" s="20"/>
      <c r="C1010" s="253" t="s">
        <v>312</v>
      </c>
      <c r="D1010" s="13"/>
      <c r="E1010" s="329"/>
      <c r="F1010" s="355"/>
      <c r="G1010" s="262"/>
    </row>
    <row r="1011" spans="1:7" ht="16.5">
      <c r="A1011" s="13"/>
      <c r="B1011" s="20"/>
      <c r="C1011" s="253" t="s">
        <v>313</v>
      </c>
      <c r="D1011" s="13"/>
      <c r="E1011" s="329"/>
      <c r="F1011" s="355"/>
      <c r="G1011" s="262"/>
    </row>
    <row r="1012" spans="1:7" ht="16.5">
      <c r="A1012" s="13">
        <v>1</v>
      </c>
      <c r="B1012" s="20"/>
      <c r="C1012" s="15" t="s">
        <v>314</v>
      </c>
      <c r="D1012" s="13" t="s">
        <v>567</v>
      </c>
      <c r="E1012" s="329">
        <v>3</v>
      </c>
      <c r="F1012" s="355"/>
      <c r="G1012" s="262"/>
    </row>
    <row r="1013" spans="1:7" ht="16.5">
      <c r="A1013" s="13">
        <v>2</v>
      </c>
      <c r="B1013" s="20"/>
      <c r="C1013" s="15" t="s">
        <v>216</v>
      </c>
      <c r="D1013" s="13" t="s">
        <v>564</v>
      </c>
      <c r="E1013" s="329">
        <v>80</v>
      </c>
      <c r="F1013" s="355"/>
      <c r="G1013" s="262"/>
    </row>
    <row r="1014" spans="1:7" ht="16.5">
      <c r="A1014" s="13">
        <v>3</v>
      </c>
      <c r="B1014" s="20"/>
      <c r="C1014" s="15" t="s">
        <v>217</v>
      </c>
      <c r="D1014" s="13" t="s">
        <v>564</v>
      </c>
      <c r="E1014" s="329">
        <v>20</v>
      </c>
      <c r="F1014" s="355"/>
      <c r="G1014" s="262"/>
    </row>
    <row r="1015" spans="1:7" ht="16.5">
      <c r="A1015" s="13">
        <v>4</v>
      </c>
      <c r="B1015" s="20"/>
      <c r="C1015" s="15" t="s">
        <v>315</v>
      </c>
      <c r="D1015" s="13" t="s">
        <v>565</v>
      </c>
      <c r="E1015" s="329">
        <v>6</v>
      </c>
      <c r="F1015" s="355"/>
      <c r="G1015" s="262"/>
    </row>
    <row r="1016" spans="1:7" ht="16.5">
      <c r="A1016" s="13">
        <v>5</v>
      </c>
      <c r="B1016" s="20"/>
      <c r="C1016" s="15" t="s">
        <v>678</v>
      </c>
      <c r="D1016" s="13" t="s">
        <v>565</v>
      </c>
      <c r="E1016" s="329">
        <v>23</v>
      </c>
      <c r="F1016" s="355"/>
      <c r="G1016" s="262"/>
    </row>
    <row r="1017" spans="1:7" ht="16.5">
      <c r="A1017" s="13"/>
      <c r="B1017" s="20"/>
      <c r="C1017" s="51" t="s">
        <v>219</v>
      </c>
      <c r="D1017" s="13" t="s">
        <v>565</v>
      </c>
      <c r="E1017" s="329">
        <v>8</v>
      </c>
      <c r="F1017" s="355"/>
      <c r="G1017" s="262"/>
    </row>
    <row r="1018" spans="1:7" ht="16.5">
      <c r="A1018" s="13"/>
      <c r="B1018" s="20"/>
      <c r="C1018" s="51" t="s">
        <v>220</v>
      </c>
      <c r="D1018" s="13" t="s">
        <v>565</v>
      </c>
      <c r="E1018" s="329">
        <v>15</v>
      </c>
      <c r="F1018" s="355"/>
      <c r="G1018" s="262"/>
    </row>
    <row r="1019" spans="1:7" ht="16.5">
      <c r="A1019" s="13">
        <v>6</v>
      </c>
      <c r="B1019" s="20"/>
      <c r="C1019" s="15" t="s">
        <v>222</v>
      </c>
      <c r="D1019" s="13" t="s">
        <v>565</v>
      </c>
      <c r="E1019" s="329">
        <v>10</v>
      </c>
      <c r="F1019" s="355"/>
      <c r="G1019" s="262"/>
    </row>
    <row r="1020" spans="1:7" ht="16.5">
      <c r="A1020" s="13">
        <v>7</v>
      </c>
      <c r="B1020" s="20"/>
      <c r="C1020" s="15" t="s">
        <v>675</v>
      </c>
      <c r="D1020" s="13" t="s">
        <v>564</v>
      </c>
      <c r="E1020" s="329">
        <v>26</v>
      </c>
      <c r="F1020" s="355"/>
      <c r="G1020" s="262"/>
    </row>
    <row r="1021" spans="1:7" ht="16.5">
      <c r="A1021" s="13">
        <v>8</v>
      </c>
      <c r="B1021" s="20"/>
      <c r="C1021" s="16" t="s">
        <v>223</v>
      </c>
      <c r="D1021" s="13" t="s">
        <v>565</v>
      </c>
      <c r="E1021" s="329">
        <v>18</v>
      </c>
      <c r="F1021" s="355"/>
      <c r="G1021" s="262"/>
    </row>
    <row r="1022" spans="1:7" ht="16.5">
      <c r="A1022" s="13">
        <v>9</v>
      </c>
      <c r="B1022" s="20"/>
      <c r="C1022" s="16" t="s">
        <v>224</v>
      </c>
      <c r="D1022" s="13" t="s">
        <v>565</v>
      </c>
      <c r="E1022" s="329">
        <v>18</v>
      </c>
      <c r="F1022" s="355"/>
      <c r="G1022" s="262"/>
    </row>
    <row r="1023" spans="1:7" ht="16.5">
      <c r="A1023" s="13">
        <v>10</v>
      </c>
      <c r="B1023" s="20"/>
      <c r="C1023" s="15" t="s">
        <v>225</v>
      </c>
      <c r="D1023" s="13" t="s">
        <v>565</v>
      </c>
      <c r="E1023" s="329">
        <v>10</v>
      </c>
      <c r="F1023" s="355"/>
      <c r="G1023" s="262"/>
    </row>
    <row r="1024" spans="1:7" ht="16.5">
      <c r="A1024" s="13">
        <v>11</v>
      </c>
      <c r="B1024" s="20"/>
      <c r="C1024" s="15" t="s">
        <v>227</v>
      </c>
      <c r="D1024" s="13" t="s">
        <v>565</v>
      </c>
      <c r="E1024" s="329">
        <v>15</v>
      </c>
      <c r="F1024" s="355"/>
      <c r="G1024" s="262"/>
    </row>
    <row r="1025" spans="1:7" ht="16.5">
      <c r="A1025" s="13">
        <v>12</v>
      </c>
      <c r="B1025" s="20"/>
      <c r="C1025" s="15" t="s">
        <v>316</v>
      </c>
      <c r="D1025" s="13" t="s">
        <v>567</v>
      </c>
      <c r="E1025" s="329">
        <v>14</v>
      </c>
      <c r="F1025" s="355"/>
      <c r="G1025" s="262"/>
    </row>
    <row r="1026" spans="1:7" ht="16.5">
      <c r="A1026" s="13">
        <v>13</v>
      </c>
      <c r="B1026" s="20"/>
      <c r="C1026" s="15" t="s">
        <v>449</v>
      </c>
      <c r="D1026" s="13" t="s">
        <v>567</v>
      </c>
      <c r="E1026" s="329">
        <v>4</v>
      </c>
      <c r="F1026" s="355"/>
      <c r="G1026" s="262"/>
    </row>
    <row r="1027" spans="1:7" ht="16.5">
      <c r="A1027" s="13">
        <v>14</v>
      </c>
      <c r="B1027" s="20"/>
      <c r="C1027" s="15" t="s">
        <v>686</v>
      </c>
      <c r="D1027" s="13" t="s">
        <v>567</v>
      </c>
      <c r="E1027" s="329">
        <v>9</v>
      </c>
      <c r="F1027" s="355"/>
      <c r="G1027" s="262"/>
    </row>
    <row r="1028" spans="1:7" ht="16.5">
      <c r="A1028" s="13"/>
      <c r="B1028" s="20"/>
      <c r="C1028" s="51" t="s">
        <v>229</v>
      </c>
      <c r="D1028" s="13" t="s">
        <v>565</v>
      </c>
      <c r="E1028" s="329">
        <v>9</v>
      </c>
      <c r="F1028" s="355"/>
      <c r="G1028" s="262"/>
    </row>
    <row r="1029" spans="1:7" ht="16.5">
      <c r="A1029" s="13">
        <v>15</v>
      </c>
      <c r="B1029" s="20"/>
      <c r="C1029" s="15" t="s">
        <v>671</v>
      </c>
      <c r="D1029" s="13" t="s">
        <v>567</v>
      </c>
      <c r="E1029" s="329">
        <v>18</v>
      </c>
      <c r="F1029" s="355"/>
      <c r="G1029" s="262"/>
    </row>
    <row r="1030" spans="1:7" ht="25.5">
      <c r="A1030" s="13">
        <v>16</v>
      </c>
      <c r="B1030" s="20"/>
      <c r="C1030" s="254" t="s">
        <v>317</v>
      </c>
      <c r="D1030" s="13" t="s">
        <v>564</v>
      </c>
      <c r="E1030" s="329">
        <v>12</v>
      </c>
      <c r="F1030" s="355"/>
      <c r="G1030" s="262"/>
    </row>
    <row r="1031" spans="1:7" ht="25.5">
      <c r="A1031" s="13">
        <v>17</v>
      </c>
      <c r="B1031" s="20"/>
      <c r="C1031" s="254" t="s">
        <v>318</v>
      </c>
      <c r="D1031" s="13" t="s">
        <v>567</v>
      </c>
      <c r="E1031" s="329">
        <v>1</v>
      </c>
      <c r="F1031" s="355"/>
      <c r="G1031" s="262"/>
    </row>
    <row r="1032" spans="1:7" ht="16.5">
      <c r="A1032" s="13">
        <v>18</v>
      </c>
      <c r="B1032" s="20"/>
      <c r="C1032" s="15" t="s">
        <v>319</v>
      </c>
      <c r="D1032" s="13" t="s">
        <v>567</v>
      </c>
      <c r="E1032" s="329">
        <v>18</v>
      </c>
      <c r="F1032" s="355"/>
      <c r="G1032" s="262"/>
    </row>
    <row r="1033" spans="1:7" ht="16.5">
      <c r="A1033" s="13">
        <v>19</v>
      </c>
      <c r="B1033" s="20"/>
      <c r="C1033" s="15" t="s">
        <v>231</v>
      </c>
      <c r="D1033" s="256" t="s">
        <v>232</v>
      </c>
      <c r="E1033" s="329">
        <v>1</v>
      </c>
      <c r="F1033" s="355"/>
      <c r="G1033" s="262"/>
    </row>
    <row r="1034" spans="1:7" ht="25.5">
      <c r="A1034" s="13">
        <v>20</v>
      </c>
      <c r="B1034" s="20"/>
      <c r="C1034" s="254" t="s">
        <v>320</v>
      </c>
      <c r="D1034" s="13" t="s">
        <v>567</v>
      </c>
      <c r="E1034" s="329">
        <v>1</v>
      </c>
      <c r="F1034" s="355"/>
      <c r="G1034" s="262"/>
    </row>
    <row r="1035" spans="1:7" ht="16.5">
      <c r="A1035" s="13"/>
      <c r="B1035" s="20"/>
      <c r="C1035" s="12" t="s">
        <v>661</v>
      </c>
      <c r="D1035" s="13"/>
      <c r="E1035" s="329"/>
      <c r="F1035" s="355"/>
      <c r="G1035" s="262"/>
    </row>
    <row r="1036" spans="1:7" ht="16.5">
      <c r="A1036" s="13">
        <v>21</v>
      </c>
      <c r="B1036" s="20"/>
      <c r="C1036" s="15" t="s">
        <v>238</v>
      </c>
      <c r="D1036" s="13" t="s">
        <v>564</v>
      </c>
      <c r="E1036" s="329">
        <v>102</v>
      </c>
      <c r="F1036" s="355"/>
      <c r="G1036" s="262"/>
    </row>
    <row r="1037" spans="1:7" ht="16.5">
      <c r="A1037" s="13">
        <v>22</v>
      </c>
      <c r="B1037" s="20"/>
      <c r="C1037" s="15" t="s">
        <v>292</v>
      </c>
      <c r="D1037" s="256" t="s">
        <v>622</v>
      </c>
      <c r="E1037" s="329">
        <v>1</v>
      </c>
      <c r="F1037" s="355"/>
      <c r="G1037" s="262"/>
    </row>
    <row r="1038" spans="1:7" ht="16.5">
      <c r="A1038" s="13">
        <v>23</v>
      </c>
      <c r="B1038" s="20"/>
      <c r="C1038" s="15" t="s">
        <v>293</v>
      </c>
      <c r="D1038" s="13" t="s">
        <v>565</v>
      </c>
      <c r="E1038" s="329">
        <v>1</v>
      </c>
      <c r="F1038" s="355"/>
      <c r="G1038" s="262"/>
    </row>
    <row r="1039" spans="1:7" ht="16.5">
      <c r="A1039" s="13">
        <v>24</v>
      </c>
      <c r="B1039" s="20"/>
      <c r="C1039" s="15" t="s">
        <v>321</v>
      </c>
      <c r="D1039" s="13" t="s">
        <v>567</v>
      </c>
      <c r="E1039" s="329">
        <v>1</v>
      </c>
      <c r="F1039" s="355"/>
      <c r="G1039" s="262"/>
    </row>
    <row r="1040" spans="1:7" ht="16.5">
      <c r="A1040" s="13">
        <v>25</v>
      </c>
      <c r="B1040" s="20"/>
      <c r="C1040" s="15" t="s">
        <v>449</v>
      </c>
      <c r="D1040" s="13" t="s">
        <v>567</v>
      </c>
      <c r="E1040" s="329">
        <v>1</v>
      </c>
      <c r="F1040" s="355"/>
      <c r="G1040" s="262"/>
    </row>
    <row r="1041" spans="1:7" ht="16.5">
      <c r="A1041" s="13">
        <v>26</v>
      </c>
      <c r="B1041" s="20"/>
      <c r="C1041" s="15" t="s">
        <v>295</v>
      </c>
      <c r="D1041" s="13" t="s">
        <v>564</v>
      </c>
      <c r="E1041" s="329">
        <v>60</v>
      </c>
      <c r="F1041" s="355"/>
      <c r="G1041" s="262"/>
    </row>
    <row r="1042" spans="1:7" ht="16.5">
      <c r="A1042" s="13">
        <v>27</v>
      </c>
      <c r="B1042" s="20"/>
      <c r="C1042" s="16" t="s">
        <v>296</v>
      </c>
      <c r="D1042" s="13" t="s">
        <v>565</v>
      </c>
      <c r="E1042" s="329">
        <v>6</v>
      </c>
      <c r="F1042" s="355"/>
      <c r="G1042" s="262"/>
    </row>
    <row r="1043" spans="1:7" ht="16.5">
      <c r="A1043" s="13">
        <v>28</v>
      </c>
      <c r="B1043" s="20"/>
      <c r="C1043" s="15" t="s">
        <v>297</v>
      </c>
      <c r="D1043" s="13" t="s">
        <v>565</v>
      </c>
      <c r="E1043" s="329">
        <v>18</v>
      </c>
      <c r="F1043" s="355"/>
      <c r="G1043" s="262"/>
    </row>
    <row r="1044" spans="1:7" ht="16.5">
      <c r="A1044" s="13">
        <v>29</v>
      </c>
      <c r="B1044" s="20"/>
      <c r="C1044" s="15" t="s">
        <v>298</v>
      </c>
      <c r="D1044" s="13" t="s">
        <v>565</v>
      </c>
      <c r="E1044" s="329">
        <v>54</v>
      </c>
      <c r="F1044" s="355"/>
      <c r="G1044" s="262"/>
    </row>
    <row r="1045" spans="1:7" ht="16.5">
      <c r="A1045" s="13">
        <v>30</v>
      </c>
      <c r="B1045" s="20"/>
      <c r="C1045" s="15" t="s">
        <v>299</v>
      </c>
      <c r="D1045" s="13" t="s">
        <v>565</v>
      </c>
      <c r="E1045" s="329">
        <v>18</v>
      </c>
      <c r="F1045" s="355"/>
      <c r="G1045" s="262"/>
    </row>
    <row r="1046" spans="1:7" ht="16.5">
      <c r="A1046" s="13">
        <v>31</v>
      </c>
      <c r="B1046" s="20"/>
      <c r="C1046" s="15" t="s">
        <v>300</v>
      </c>
      <c r="D1046" s="13" t="s">
        <v>565</v>
      </c>
      <c r="E1046" s="329">
        <v>25</v>
      </c>
      <c r="F1046" s="355"/>
      <c r="G1046" s="262"/>
    </row>
    <row r="1047" spans="1:7" ht="16.5">
      <c r="A1047" s="13">
        <v>32</v>
      </c>
      <c r="B1047" s="20"/>
      <c r="C1047" s="15" t="s">
        <v>301</v>
      </c>
      <c r="D1047" s="13" t="s">
        <v>564</v>
      </c>
      <c r="E1047" s="329">
        <v>150</v>
      </c>
      <c r="F1047" s="355"/>
      <c r="G1047" s="262"/>
    </row>
    <row r="1048" spans="1:7" ht="16.5">
      <c r="A1048" s="13">
        <v>33</v>
      </c>
      <c r="B1048" s="20"/>
      <c r="C1048" s="15" t="s">
        <v>302</v>
      </c>
      <c r="D1048" s="13" t="s">
        <v>565</v>
      </c>
      <c r="E1048" s="329">
        <v>40</v>
      </c>
      <c r="F1048" s="355"/>
      <c r="G1048" s="262"/>
    </row>
    <row r="1049" spans="1:7" ht="16.5">
      <c r="A1049" s="13">
        <v>34</v>
      </c>
      <c r="B1049" s="20"/>
      <c r="C1049" s="15" t="s">
        <v>303</v>
      </c>
      <c r="D1049" s="13" t="s">
        <v>565</v>
      </c>
      <c r="E1049" s="329">
        <v>45</v>
      </c>
      <c r="F1049" s="355"/>
      <c r="G1049" s="262"/>
    </row>
    <row r="1050" spans="1:7" ht="16.5">
      <c r="A1050" s="13">
        <v>35</v>
      </c>
      <c r="B1050" s="20"/>
      <c r="C1050" s="15" t="s">
        <v>304</v>
      </c>
      <c r="D1050" s="13" t="s">
        <v>565</v>
      </c>
      <c r="E1050" s="329">
        <v>60</v>
      </c>
      <c r="F1050" s="355"/>
      <c r="G1050" s="262"/>
    </row>
    <row r="1051" spans="1:7" ht="16.5">
      <c r="A1051" s="13">
        <v>36</v>
      </c>
      <c r="B1051" s="20"/>
      <c r="C1051" s="15" t="s">
        <v>305</v>
      </c>
      <c r="D1051" s="13" t="s">
        <v>565</v>
      </c>
      <c r="E1051" s="329">
        <v>2</v>
      </c>
      <c r="F1051" s="355"/>
      <c r="G1051" s="262"/>
    </row>
    <row r="1052" spans="1:7" ht="16.5">
      <c r="A1052" s="13">
        <v>37</v>
      </c>
      <c r="B1052" s="20"/>
      <c r="C1052" s="15" t="s">
        <v>449</v>
      </c>
      <c r="D1052" s="13" t="s">
        <v>567</v>
      </c>
      <c r="E1052" s="329">
        <v>2</v>
      </c>
      <c r="F1052" s="355"/>
      <c r="G1052" s="262"/>
    </row>
    <row r="1053" spans="1:7" ht="16.5">
      <c r="A1053" s="13">
        <v>38</v>
      </c>
      <c r="B1053" s="20"/>
      <c r="C1053" s="15" t="s">
        <v>306</v>
      </c>
      <c r="D1053" s="13" t="s">
        <v>565</v>
      </c>
      <c r="E1053" s="329">
        <v>56</v>
      </c>
      <c r="F1053" s="355"/>
      <c r="G1053" s="262"/>
    </row>
    <row r="1054" spans="1:7" ht="16.5">
      <c r="A1054" s="13">
        <v>39</v>
      </c>
      <c r="B1054" s="20"/>
      <c r="C1054" s="15" t="s">
        <v>449</v>
      </c>
      <c r="D1054" s="13" t="s">
        <v>567</v>
      </c>
      <c r="E1054" s="329">
        <v>56</v>
      </c>
      <c r="F1054" s="355"/>
      <c r="G1054" s="262"/>
    </row>
    <row r="1055" spans="1:7" ht="16.5">
      <c r="A1055" s="13">
        <v>40</v>
      </c>
      <c r="B1055" s="20"/>
      <c r="C1055" s="16" t="s">
        <v>307</v>
      </c>
      <c r="D1055" s="13" t="s">
        <v>565</v>
      </c>
      <c r="E1055" s="329">
        <v>9</v>
      </c>
      <c r="F1055" s="355"/>
      <c r="G1055" s="262"/>
    </row>
    <row r="1056" spans="1:7" ht="16.5">
      <c r="A1056" s="13">
        <v>41</v>
      </c>
      <c r="B1056" s="20"/>
      <c r="C1056" s="15" t="s">
        <v>308</v>
      </c>
      <c r="D1056" s="13" t="s">
        <v>565</v>
      </c>
      <c r="E1056" s="329">
        <v>4</v>
      </c>
      <c r="F1056" s="355"/>
      <c r="G1056" s="262"/>
    </row>
    <row r="1057" spans="1:7" ht="16.5">
      <c r="A1057" s="13">
        <v>42</v>
      </c>
      <c r="B1057" s="20"/>
      <c r="C1057" s="15" t="s">
        <v>309</v>
      </c>
      <c r="D1057" s="13" t="s">
        <v>564</v>
      </c>
      <c r="E1057" s="329">
        <v>60</v>
      </c>
      <c r="F1057" s="355"/>
      <c r="G1057" s="262"/>
    </row>
    <row r="1058" spans="1:7" ht="16.5">
      <c r="A1058" s="13">
        <v>43</v>
      </c>
      <c r="B1058" s="20"/>
      <c r="C1058" s="15" t="s">
        <v>310</v>
      </c>
      <c r="D1058" s="13" t="s">
        <v>564</v>
      </c>
      <c r="E1058" s="329">
        <v>150</v>
      </c>
      <c r="F1058" s="355"/>
      <c r="G1058" s="262"/>
    </row>
    <row r="1059" spans="1:7" ht="16.5">
      <c r="A1059" s="13">
        <v>44</v>
      </c>
      <c r="B1059" s="20"/>
      <c r="C1059" s="15" t="s">
        <v>311</v>
      </c>
      <c r="D1059" s="13" t="s">
        <v>565</v>
      </c>
      <c r="E1059" s="329">
        <v>110</v>
      </c>
      <c r="F1059" s="355"/>
      <c r="G1059" s="262"/>
    </row>
    <row r="1060" spans="1:7" ht="16.5">
      <c r="A1060" s="13">
        <v>45</v>
      </c>
      <c r="B1060" s="20"/>
      <c r="C1060" s="15" t="s">
        <v>449</v>
      </c>
      <c r="D1060" s="13" t="s">
        <v>567</v>
      </c>
      <c r="E1060" s="329">
        <v>3</v>
      </c>
      <c r="F1060" s="355"/>
      <c r="G1060" s="262"/>
    </row>
    <row r="1061" spans="1:7" ht="16.5">
      <c r="A1061" s="13">
        <v>46</v>
      </c>
      <c r="B1061" s="20"/>
      <c r="C1061" s="15" t="s">
        <v>237</v>
      </c>
      <c r="D1061" s="256" t="s">
        <v>232</v>
      </c>
      <c r="E1061" s="329">
        <v>2</v>
      </c>
      <c r="F1061" s="355"/>
      <c r="G1061" s="262"/>
    </row>
    <row r="1062" spans="1:7" ht="16.5">
      <c r="A1062" s="200">
        <v>16</v>
      </c>
      <c r="B1062" s="35"/>
      <c r="C1062" s="198" t="s">
        <v>690</v>
      </c>
      <c r="D1062" s="277"/>
      <c r="E1062" s="295"/>
      <c r="F1062" s="355"/>
      <c r="G1062" s="262"/>
    </row>
    <row r="1063" spans="1:7" ht="16.5">
      <c r="A1063" s="13"/>
      <c r="B1063" s="20"/>
      <c r="C1063" s="39" t="s">
        <v>699</v>
      </c>
      <c r="D1063" s="13"/>
      <c r="E1063" s="329"/>
      <c r="F1063" s="355"/>
      <c r="G1063" s="262"/>
    </row>
    <row r="1064" spans="1:7" ht="16.5">
      <c r="A1064" s="13">
        <v>1</v>
      </c>
      <c r="B1064" s="20"/>
      <c r="C1064" s="15" t="s">
        <v>691</v>
      </c>
      <c r="D1064" s="13" t="s">
        <v>604</v>
      </c>
      <c r="E1064" s="329">
        <v>7</v>
      </c>
      <c r="F1064" s="355"/>
      <c r="G1064" s="262"/>
    </row>
    <row r="1065" spans="1:7" ht="16.5">
      <c r="A1065" s="13">
        <v>2</v>
      </c>
      <c r="B1065" s="20"/>
      <c r="C1065" s="15" t="s">
        <v>692</v>
      </c>
      <c r="D1065" s="13" t="s">
        <v>604</v>
      </c>
      <c r="E1065" s="329">
        <v>0.5</v>
      </c>
      <c r="F1065" s="355"/>
      <c r="G1065" s="262"/>
    </row>
    <row r="1066" spans="1:7" ht="16.5">
      <c r="A1066" s="13"/>
      <c r="B1066" s="20"/>
      <c r="C1066" s="46" t="s">
        <v>615</v>
      </c>
      <c r="D1066" s="13" t="s">
        <v>604</v>
      </c>
      <c r="E1066" s="341">
        <f>E1065*1.1</f>
        <v>0.55</v>
      </c>
      <c r="F1066" s="355"/>
      <c r="G1066" s="262"/>
    </row>
    <row r="1067" spans="1:7" ht="16.5">
      <c r="A1067" s="13">
        <v>3</v>
      </c>
      <c r="B1067" s="20"/>
      <c r="C1067" s="15" t="s">
        <v>693</v>
      </c>
      <c r="D1067" s="13" t="s">
        <v>564</v>
      </c>
      <c r="E1067" s="329">
        <v>2</v>
      </c>
      <c r="F1067" s="355"/>
      <c r="G1067" s="262"/>
    </row>
    <row r="1068" spans="1:7" ht="16.5">
      <c r="A1068" s="13">
        <v>4</v>
      </c>
      <c r="B1068" s="20"/>
      <c r="C1068" s="15" t="s">
        <v>694</v>
      </c>
      <c r="D1068" s="45" t="s">
        <v>622</v>
      </c>
      <c r="E1068" s="329">
        <v>2</v>
      </c>
      <c r="F1068" s="355"/>
      <c r="G1068" s="262"/>
    </row>
    <row r="1069" spans="1:7" ht="16.5">
      <c r="A1069" s="13">
        <v>5</v>
      </c>
      <c r="B1069" s="20"/>
      <c r="C1069" s="15" t="s">
        <v>695</v>
      </c>
      <c r="D1069" s="45" t="s">
        <v>622</v>
      </c>
      <c r="E1069" s="329">
        <v>2</v>
      </c>
      <c r="F1069" s="355"/>
      <c r="G1069" s="262"/>
    </row>
    <row r="1070" spans="1:7" ht="16.5">
      <c r="A1070" s="13">
        <v>6</v>
      </c>
      <c r="B1070" s="20"/>
      <c r="C1070" s="15" t="s">
        <v>696</v>
      </c>
      <c r="D1070" s="13" t="s">
        <v>604</v>
      </c>
      <c r="E1070" s="329">
        <v>0.8</v>
      </c>
      <c r="F1070" s="355"/>
      <c r="G1070" s="262"/>
    </row>
    <row r="1071" spans="1:7" ht="16.5">
      <c r="A1071" s="13"/>
      <c r="B1071" s="20"/>
      <c r="C1071" s="46" t="s">
        <v>615</v>
      </c>
      <c r="D1071" s="13" t="s">
        <v>604</v>
      </c>
      <c r="E1071" s="341">
        <f>E1070*1.1</f>
        <v>0.8800000000000001</v>
      </c>
      <c r="F1071" s="355"/>
      <c r="G1071" s="262"/>
    </row>
    <row r="1072" spans="1:7" ht="16.5">
      <c r="A1072" s="13">
        <v>7</v>
      </c>
      <c r="B1072" s="20"/>
      <c r="C1072" s="15" t="s">
        <v>697</v>
      </c>
      <c r="D1072" s="13" t="s">
        <v>627</v>
      </c>
      <c r="E1072" s="329">
        <v>5.7</v>
      </c>
      <c r="F1072" s="355"/>
      <c r="G1072" s="262"/>
    </row>
    <row r="1073" spans="1:7" ht="16.5">
      <c r="A1073" s="13">
        <v>8</v>
      </c>
      <c r="B1073" s="20"/>
      <c r="C1073" s="15" t="s">
        <v>698</v>
      </c>
      <c r="D1073" s="13" t="s">
        <v>627</v>
      </c>
      <c r="E1073" s="329">
        <v>1.3</v>
      </c>
      <c r="F1073" s="355"/>
      <c r="G1073" s="262"/>
    </row>
    <row r="1074" spans="1:7" ht="16.5">
      <c r="A1074" s="200">
        <v>17</v>
      </c>
      <c r="B1074" s="35"/>
      <c r="C1074" s="198" t="s">
        <v>700</v>
      </c>
      <c r="D1074" s="277"/>
      <c r="E1074" s="295"/>
      <c r="F1074" s="355"/>
      <c r="G1074" s="262"/>
    </row>
    <row r="1075" spans="1:7" ht="16.5">
      <c r="A1075" s="13"/>
      <c r="B1075" s="54"/>
      <c r="C1075" s="12" t="s">
        <v>701</v>
      </c>
      <c r="D1075" s="13"/>
      <c r="E1075" s="329"/>
      <c r="F1075" s="355"/>
      <c r="G1075" s="262"/>
    </row>
    <row r="1076" spans="1:7" ht="16.5">
      <c r="A1076" s="13">
        <v>1</v>
      </c>
      <c r="B1076" s="9"/>
      <c r="C1076" s="15" t="s">
        <v>702</v>
      </c>
      <c r="D1076" s="44" t="s">
        <v>610</v>
      </c>
      <c r="E1076" s="329">
        <v>60</v>
      </c>
      <c r="F1076" s="355"/>
      <c r="G1076" s="262"/>
    </row>
    <row r="1077" spans="1:7" ht="16.5">
      <c r="A1077" s="13">
        <v>2</v>
      </c>
      <c r="B1077" s="47"/>
      <c r="C1077" s="15" t="s">
        <v>706</v>
      </c>
      <c r="D1077" s="1" t="s">
        <v>608</v>
      </c>
      <c r="E1077" s="329">
        <v>5</v>
      </c>
      <c r="F1077" s="355"/>
      <c r="G1077" s="262"/>
    </row>
    <row r="1078" spans="1:7" ht="16.5">
      <c r="A1078" s="13">
        <v>3</v>
      </c>
      <c r="B1078" s="7"/>
      <c r="C1078" s="15" t="s">
        <v>703</v>
      </c>
      <c r="D1078" s="13" t="s">
        <v>565</v>
      </c>
      <c r="E1078" s="329">
        <v>1</v>
      </c>
      <c r="F1078" s="355"/>
      <c r="G1078" s="262"/>
    </row>
    <row r="1079" spans="1:7" ht="16.5">
      <c r="A1079" s="13">
        <v>4</v>
      </c>
      <c r="B1079" s="7"/>
      <c r="C1079" s="15" t="s">
        <v>704</v>
      </c>
      <c r="D1079" s="13" t="s">
        <v>604</v>
      </c>
      <c r="E1079" s="329">
        <v>1</v>
      </c>
      <c r="F1079" s="355"/>
      <c r="G1079" s="262"/>
    </row>
    <row r="1080" spans="1:7" ht="16.5">
      <c r="A1080" s="13"/>
      <c r="B1080" s="47"/>
      <c r="C1080" s="55" t="s">
        <v>705</v>
      </c>
      <c r="D1080" s="13"/>
      <c r="E1080" s="329"/>
      <c r="F1080" s="355"/>
      <c r="G1080" s="262"/>
    </row>
    <row r="1081" spans="1:7" ht="25.5">
      <c r="A1081" s="13">
        <v>1</v>
      </c>
      <c r="B1081" s="47"/>
      <c r="C1081" s="16" t="s">
        <v>496</v>
      </c>
      <c r="D1081" s="13" t="s">
        <v>565</v>
      </c>
      <c r="E1081" s="329">
        <v>2</v>
      </c>
      <c r="F1081" s="355"/>
      <c r="G1081" s="262"/>
    </row>
    <row r="1082" spans="1:7" ht="16.5">
      <c r="A1082" s="13">
        <v>2</v>
      </c>
      <c r="B1082" s="5"/>
      <c r="C1082" s="17" t="s">
        <v>707</v>
      </c>
      <c r="D1082" s="13" t="s">
        <v>565</v>
      </c>
      <c r="E1082" s="329">
        <v>67</v>
      </c>
      <c r="F1082" s="355"/>
      <c r="G1082" s="262"/>
    </row>
    <row r="1083" spans="1:7" ht="16.5">
      <c r="A1083" s="13"/>
      <c r="B1083" s="5"/>
      <c r="C1083" s="46" t="s">
        <v>708</v>
      </c>
      <c r="D1083" s="13" t="s">
        <v>565</v>
      </c>
      <c r="E1083" s="329">
        <v>2</v>
      </c>
      <c r="F1083" s="355"/>
      <c r="G1083" s="262"/>
    </row>
    <row r="1084" spans="1:7" ht="16.5">
      <c r="A1084" s="13"/>
      <c r="B1084" s="6"/>
      <c r="C1084" s="46" t="s">
        <v>497</v>
      </c>
      <c r="D1084" s="13" t="s">
        <v>565</v>
      </c>
      <c r="E1084" s="329">
        <v>1</v>
      </c>
      <c r="F1084" s="355"/>
      <c r="G1084" s="262"/>
    </row>
    <row r="1085" spans="1:7" ht="16.5">
      <c r="A1085" s="13"/>
      <c r="B1085" s="5"/>
      <c r="C1085" s="48" t="s">
        <v>709</v>
      </c>
      <c r="D1085" s="13" t="s">
        <v>565</v>
      </c>
      <c r="E1085" s="329">
        <v>6</v>
      </c>
      <c r="F1085" s="355"/>
      <c r="G1085" s="262"/>
    </row>
    <row r="1086" spans="1:7" ht="16.5">
      <c r="A1086" s="13"/>
      <c r="B1086" s="5"/>
      <c r="C1086" s="48" t="s">
        <v>710</v>
      </c>
      <c r="D1086" s="13" t="s">
        <v>565</v>
      </c>
      <c r="E1086" s="329">
        <v>8</v>
      </c>
      <c r="F1086" s="355"/>
      <c r="G1086" s="262"/>
    </row>
    <row r="1087" spans="1:7" ht="16.5">
      <c r="A1087" s="13"/>
      <c r="B1087" s="5"/>
      <c r="C1087" s="48" t="s">
        <v>711</v>
      </c>
      <c r="D1087" s="13" t="s">
        <v>565</v>
      </c>
      <c r="E1087" s="329">
        <v>8</v>
      </c>
      <c r="F1087" s="355"/>
      <c r="G1087" s="262"/>
    </row>
    <row r="1088" spans="1:7" ht="16.5">
      <c r="A1088" s="13"/>
      <c r="B1088" s="5"/>
      <c r="C1088" s="48" t="s">
        <v>498</v>
      </c>
      <c r="D1088" s="13" t="s">
        <v>565</v>
      </c>
      <c r="E1088" s="340">
        <v>5</v>
      </c>
      <c r="F1088" s="355"/>
      <c r="G1088" s="262"/>
    </row>
    <row r="1089" spans="1:7" ht="16.5">
      <c r="A1089" s="13"/>
      <c r="B1089" s="5"/>
      <c r="C1089" s="48" t="s">
        <v>712</v>
      </c>
      <c r="D1089" s="13" t="s">
        <v>565</v>
      </c>
      <c r="E1089" s="340">
        <v>20</v>
      </c>
      <c r="F1089" s="355"/>
      <c r="G1089" s="262"/>
    </row>
    <row r="1090" spans="1:7" ht="16.5">
      <c r="A1090" s="13"/>
      <c r="B1090" s="5"/>
      <c r="C1090" s="48" t="s">
        <v>713</v>
      </c>
      <c r="D1090" s="13" t="s">
        <v>565</v>
      </c>
      <c r="E1090" s="329">
        <v>6</v>
      </c>
      <c r="F1090" s="355"/>
      <c r="G1090" s="262"/>
    </row>
    <row r="1091" spans="1:7" ht="16.5">
      <c r="A1091" s="13"/>
      <c r="B1091" s="5"/>
      <c r="C1091" s="48" t="s">
        <v>714</v>
      </c>
      <c r="D1091" s="13" t="s">
        <v>565</v>
      </c>
      <c r="E1091" s="329">
        <v>11</v>
      </c>
      <c r="F1091" s="355"/>
      <c r="G1091" s="262"/>
    </row>
    <row r="1092" spans="1:7" ht="16.5">
      <c r="A1092" s="13">
        <v>3</v>
      </c>
      <c r="B1092" s="5"/>
      <c r="C1092" s="15" t="s">
        <v>715</v>
      </c>
      <c r="D1092" s="13" t="s">
        <v>565</v>
      </c>
      <c r="E1092" s="329">
        <v>27</v>
      </c>
      <c r="F1092" s="355"/>
      <c r="G1092" s="262"/>
    </row>
    <row r="1093" spans="1:7" ht="16.5">
      <c r="A1093" s="13"/>
      <c r="B1093" s="5"/>
      <c r="C1093" s="51" t="s">
        <v>716</v>
      </c>
      <c r="D1093" s="13" t="s">
        <v>565</v>
      </c>
      <c r="E1093" s="329">
        <v>12</v>
      </c>
      <c r="F1093" s="355"/>
      <c r="G1093" s="262"/>
    </row>
    <row r="1094" spans="1:7" ht="16.5">
      <c r="A1094" s="13"/>
      <c r="B1094" s="5"/>
      <c r="C1094" s="51" t="s">
        <v>717</v>
      </c>
      <c r="D1094" s="13" t="s">
        <v>565</v>
      </c>
      <c r="E1094" s="329">
        <v>12</v>
      </c>
      <c r="F1094" s="355"/>
      <c r="G1094" s="262"/>
    </row>
    <row r="1095" spans="1:7" ht="16.5">
      <c r="A1095" s="13"/>
      <c r="B1095" s="6"/>
      <c r="C1095" s="51" t="s">
        <v>718</v>
      </c>
      <c r="D1095" s="13" t="s">
        <v>565</v>
      </c>
      <c r="E1095" s="329">
        <v>3</v>
      </c>
      <c r="F1095" s="355"/>
      <c r="G1095" s="262"/>
    </row>
    <row r="1096" spans="1:7" ht="16.5">
      <c r="A1096" s="13">
        <v>4</v>
      </c>
      <c r="B1096" s="5"/>
      <c r="C1096" s="38" t="s">
        <v>719</v>
      </c>
      <c r="D1096" s="13" t="s">
        <v>564</v>
      </c>
      <c r="E1096" s="329">
        <v>169</v>
      </c>
      <c r="F1096" s="355"/>
      <c r="G1096" s="262"/>
    </row>
    <row r="1097" spans="1:7" ht="16.5">
      <c r="A1097" s="13"/>
      <c r="B1097" s="5"/>
      <c r="C1097" s="48" t="s">
        <v>720</v>
      </c>
      <c r="D1097" s="13" t="s">
        <v>564</v>
      </c>
      <c r="E1097" s="329">
        <v>30</v>
      </c>
      <c r="F1097" s="355"/>
      <c r="G1097" s="262"/>
    </row>
    <row r="1098" spans="1:7" ht="16.5">
      <c r="A1098" s="13"/>
      <c r="B1098" s="10"/>
      <c r="C1098" s="48" t="s">
        <v>721</v>
      </c>
      <c r="D1098" s="13" t="s">
        <v>564</v>
      </c>
      <c r="E1098" s="329">
        <v>32</v>
      </c>
      <c r="F1098" s="355"/>
      <c r="G1098" s="262"/>
    </row>
    <row r="1099" spans="1:7" ht="16.5">
      <c r="A1099" s="13"/>
      <c r="B1099" s="8"/>
      <c r="C1099" s="48" t="s">
        <v>722</v>
      </c>
      <c r="D1099" s="13" t="s">
        <v>564</v>
      </c>
      <c r="E1099" s="329">
        <v>32</v>
      </c>
      <c r="F1099" s="355"/>
      <c r="G1099" s="262"/>
    </row>
    <row r="1100" spans="1:7" ht="16.5">
      <c r="A1100" s="13"/>
      <c r="B1100" s="8"/>
      <c r="C1100" s="48" t="s">
        <v>723</v>
      </c>
      <c r="D1100" s="13" t="s">
        <v>564</v>
      </c>
      <c r="E1100" s="329">
        <v>30</v>
      </c>
      <c r="F1100" s="355"/>
      <c r="G1100" s="262"/>
    </row>
    <row r="1101" spans="1:7" ht="16.5">
      <c r="A1101" s="13"/>
      <c r="B1101" s="8"/>
      <c r="C1101" s="48" t="s">
        <v>724</v>
      </c>
      <c r="D1101" s="13" t="s">
        <v>564</v>
      </c>
      <c r="E1101" s="329">
        <v>30</v>
      </c>
      <c r="F1101" s="355"/>
      <c r="G1101" s="262"/>
    </row>
    <row r="1102" spans="1:7" ht="16.5">
      <c r="A1102" s="13"/>
      <c r="B1102" s="8"/>
      <c r="C1102" s="48" t="s">
        <v>725</v>
      </c>
      <c r="D1102" s="13" t="s">
        <v>564</v>
      </c>
      <c r="E1102" s="329">
        <v>15</v>
      </c>
      <c r="F1102" s="355"/>
      <c r="G1102" s="262"/>
    </row>
    <row r="1103" spans="1:7" ht="25.5">
      <c r="A1103" s="13">
        <v>5</v>
      </c>
      <c r="B1103" s="11"/>
      <c r="C1103" s="15" t="s">
        <v>726</v>
      </c>
      <c r="D1103" s="13" t="s">
        <v>565</v>
      </c>
      <c r="E1103" s="329">
        <v>2</v>
      </c>
      <c r="F1103" s="355"/>
      <c r="G1103" s="262"/>
    </row>
    <row r="1104" spans="1:7" ht="16.5">
      <c r="A1104" s="13">
        <v>6</v>
      </c>
      <c r="B1104" s="8"/>
      <c r="C1104" s="15" t="s">
        <v>727</v>
      </c>
      <c r="D1104" s="13" t="s">
        <v>565</v>
      </c>
      <c r="E1104" s="329">
        <v>3</v>
      </c>
      <c r="F1104" s="355"/>
      <c r="G1104" s="262"/>
    </row>
    <row r="1105" spans="1:7" ht="16.5">
      <c r="A1105" s="13"/>
      <c r="B1105" s="8"/>
      <c r="C1105" s="51" t="s">
        <v>728</v>
      </c>
      <c r="D1105" s="13" t="s">
        <v>565</v>
      </c>
      <c r="E1105" s="329">
        <v>1</v>
      </c>
      <c r="F1105" s="355"/>
      <c r="G1105" s="262"/>
    </row>
    <row r="1106" spans="1:7" ht="16.5">
      <c r="A1106" s="13"/>
      <c r="B1106" s="8"/>
      <c r="C1106" s="51" t="s">
        <v>729</v>
      </c>
      <c r="D1106" s="13" t="s">
        <v>565</v>
      </c>
      <c r="E1106" s="329">
        <v>1</v>
      </c>
      <c r="F1106" s="355"/>
      <c r="G1106" s="262"/>
    </row>
    <row r="1107" spans="1:7" ht="16.5">
      <c r="A1107" s="13"/>
      <c r="B1107" s="8"/>
      <c r="C1107" s="51" t="s">
        <v>730</v>
      </c>
      <c r="D1107" s="13" t="s">
        <v>565</v>
      </c>
      <c r="E1107" s="329">
        <v>1</v>
      </c>
      <c r="F1107" s="355"/>
      <c r="G1107" s="262"/>
    </row>
    <row r="1108" spans="1:7" ht="16.5">
      <c r="A1108" s="13">
        <v>7</v>
      </c>
      <c r="B1108" s="8"/>
      <c r="C1108" s="15" t="s">
        <v>731</v>
      </c>
      <c r="D1108" s="13" t="s">
        <v>565</v>
      </c>
      <c r="E1108" s="329">
        <v>6</v>
      </c>
      <c r="F1108" s="355"/>
      <c r="G1108" s="262"/>
    </row>
    <row r="1109" spans="1:7" ht="25.5">
      <c r="A1109" s="13"/>
      <c r="B1109" s="8"/>
      <c r="C1109" s="51" t="s">
        <v>499</v>
      </c>
      <c r="D1109" s="13" t="s">
        <v>565</v>
      </c>
      <c r="E1109" s="329">
        <v>2</v>
      </c>
      <c r="F1109" s="355"/>
      <c r="G1109" s="262"/>
    </row>
    <row r="1110" spans="1:7" ht="25.5">
      <c r="A1110" s="13"/>
      <c r="B1110" s="8"/>
      <c r="C1110" s="51" t="s">
        <v>500</v>
      </c>
      <c r="D1110" s="13" t="s">
        <v>565</v>
      </c>
      <c r="E1110" s="329">
        <v>1</v>
      </c>
      <c r="F1110" s="355"/>
      <c r="G1110" s="262"/>
    </row>
    <row r="1111" spans="1:7" ht="16.5">
      <c r="A1111" s="13"/>
      <c r="B1111" s="8"/>
      <c r="C1111" s="51" t="s">
        <v>501</v>
      </c>
      <c r="D1111" s="13" t="s">
        <v>565</v>
      </c>
      <c r="E1111" s="329">
        <v>1</v>
      </c>
      <c r="F1111" s="355"/>
      <c r="G1111" s="262"/>
    </row>
    <row r="1112" spans="1:7" ht="25.5">
      <c r="A1112" s="13"/>
      <c r="B1112" s="8"/>
      <c r="C1112" s="51" t="s">
        <v>735</v>
      </c>
      <c r="D1112" s="13" t="s">
        <v>565</v>
      </c>
      <c r="E1112" s="329">
        <v>1</v>
      </c>
      <c r="F1112" s="355"/>
      <c r="G1112" s="262"/>
    </row>
    <row r="1113" spans="1:7" ht="25.5">
      <c r="A1113" s="13"/>
      <c r="B1113" s="8"/>
      <c r="C1113" s="51" t="s">
        <v>736</v>
      </c>
      <c r="D1113" s="13" t="s">
        <v>565</v>
      </c>
      <c r="E1113" s="329">
        <v>1</v>
      </c>
      <c r="F1113" s="355"/>
      <c r="G1113" s="262"/>
    </row>
    <row r="1114" spans="1:7" ht="25.5">
      <c r="A1114" s="13">
        <v>8</v>
      </c>
      <c r="B1114" s="8"/>
      <c r="C1114" s="15" t="s">
        <v>737</v>
      </c>
      <c r="D1114" s="13" t="s">
        <v>567</v>
      </c>
      <c r="E1114" s="329">
        <v>1</v>
      </c>
      <c r="F1114" s="355"/>
      <c r="G1114" s="262"/>
    </row>
    <row r="1115" spans="1:7" ht="16.5">
      <c r="A1115" s="13">
        <v>9</v>
      </c>
      <c r="B1115" s="8"/>
      <c r="C1115" s="15" t="s">
        <v>738</v>
      </c>
      <c r="D1115" s="13" t="s">
        <v>565</v>
      </c>
      <c r="E1115" s="329">
        <v>10</v>
      </c>
      <c r="F1115" s="355"/>
      <c r="G1115" s="262"/>
    </row>
    <row r="1116" spans="1:7" ht="16.5">
      <c r="A1116" s="13"/>
      <c r="B1116" s="8"/>
      <c r="C1116" s="51" t="s">
        <v>739</v>
      </c>
      <c r="D1116" s="13" t="s">
        <v>565</v>
      </c>
      <c r="E1116" s="329">
        <v>3</v>
      </c>
      <c r="F1116" s="355"/>
      <c r="G1116" s="262"/>
    </row>
    <row r="1117" spans="1:7" ht="16.5">
      <c r="A1117" s="13"/>
      <c r="B1117" s="8"/>
      <c r="C1117" s="51" t="s">
        <v>740</v>
      </c>
      <c r="D1117" s="13" t="s">
        <v>565</v>
      </c>
      <c r="E1117" s="329">
        <v>1</v>
      </c>
      <c r="F1117" s="355"/>
      <c r="G1117" s="262"/>
    </row>
    <row r="1118" spans="1:7" ht="16.5">
      <c r="A1118" s="13"/>
      <c r="B1118" s="8"/>
      <c r="C1118" s="51" t="s">
        <v>741</v>
      </c>
      <c r="D1118" s="13" t="s">
        <v>565</v>
      </c>
      <c r="E1118" s="329">
        <v>1</v>
      </c>
      <c r="F1118" s="355"/>
      <c r="G1118" s="262"/>
    </row>
    <row r="1119" spans="1:7" ht="16.5">
      <c r="A1119" s="13"/>
      <c r="B1119" s="8"/>
      <c r="C1119" s="51" t="s">
        <v>502</v>
      </c>
      <c r="D1119" s="13" t="s">
        <v>565</v>
      </c>
      <c r="E1119" s="329">
        <v>1</v>
      </c>
      <c r="F1119" s="355"/>
      <c r="G1119" s="262"/>
    </row>
    <row r="1120" spans="1:7" ht="16.5">
      <c r="A1120" s="13"/>
      <c r="B1120" s="8"/>
      <c r="C1120" s="51" t="s">
        <v>742</v>
      </c>
      <c r="D1120" s="13" t="s">
        <v>565</v>
      </c>
      <c r="E1120" s="329">
        <v>3</v>
      </c>
      <c r="F1120" s="355"/>
      <c r="G1120" s="262"/>
    </row>
    <row r="1121" spans="1:7" ht="16.5">
      <c r="A1121" s="13"/>
      <c r="B1121" s="8"/>
      <c r="C1121" s="51" t="s">
        <v>743</v>
      </c>
      <c r="D1121" s="13" t="s">
        <v>565</v>
      </c>
      <c r="E1121" s="329">
        <v>1</v>
      </c>
      <c r="F1121" s="355"/>
      <c r="G1121" s="262"/>
    </row>
    <row r="1122" spans="1:7" ht="16.5">
      <c r="A1122" s="13">
        <v>10</v>
      </c>
      <c r="B1122" s="8"/>
      <c r="C1122" s="53" t="s">
        <v>744</v>
      </c>
      <c r="D1122" s="13" t="s">
        <v>567</v>
      </c>
      <c r="E1122" s="329">
        <v>1</v>
      </c>
      <c r="F1122" s="355"/>
      <c r="G1122" s="262"/>
    </row>
    <row r="1123" spans="1:7" ht="16.5">
      <c r="A1123" s="13"/>
      <c r="B1123" s="8"/>
      <c r="C1123" s="51" t="s">
        <v>745</v>
      </c>
      <c r="D1123" s="13" t="s">
        <v>565</v>
      </c>
      <c r="E1123" s="329">
        <v>2</v>
      </c>
      <c r="F1123" s="355"/>
      <c r="G1123" s="262"/>
    </row>
    <row r="1124" spans="1:7" ht="16.5">
      <c r="A1124" s="13"/>
      <c r="B1124" s="8"/>
      <c r="C1124" s="51" t="s">
        <v>503</v>
      </c>
      <c r="D1124" s="13" t="s">
        <v>565</v>
      </c>
      <c r="E1124" s="329">
        <v>1</v>
      </c>
      <c r="F1124" s="355"/>
      <c r="G1124" s="262"/>
    </row>
    <row r="1125" spans="1:7" ht="16.5">
      <c r="A1125" s="13"/>
      <c r="B1125" s="8"/>
      <c r="C1125" s="51" t="s">
        <v>746</v>
      </c>
      <c r="D1125" s="13" t="s">
        <v>565</v>
      </c>
      <c r="E1125" s="329">
        <v>2</v>
      </c>
      <c r="F1125" s="355"/>
      <c r="G1125" s="262"/>
    </row>
    <row r="1126" spans="1:7" ht="16.5">
      <c r="A1126" s="13"/>
      <c r="B1126" s="8"/>
      <c r="C1126" s="51" t="s">
        <v>747</v>
      </c>
      <c r="D1126" s="13" t="s">
        <v>565</v>
      </c>
      <c r="E1126" s="329">
        <v>1</v>
      </c>
      <c r="F1126" s="355"/>
      <c r="G1126" s="262"/>
    </row>
    <row r="1127" spans="1:7" ht="16.5">
      <c r="A1127" s="13"/>
      <c r="B1127" s="8"/>
      <c r="C1127" s="51" t="s">
        <v>748</v>
      </c>
      <c r="D1127" s="13" t="s">
        <v>565</v>
      </c>
      <c r="E1127" s="329">
        <v>1</v>
      </c>
      <c r="F1127" s="355"/>
      <c r="G1127" s="262"/>
    </row>
    <row r="1128" spans="1:7" ht="16.5">
      <c r="A1128" s="13"/>
      <c r="B1128" s="8"/>
      <c r="C1128" s="51" t="s">
        <v>749</v>
      </c>
      <c r="D1128" s="13" t="s">
        <v>564</v>
      </c>
      <c r="E1128" s="329">
        <v>80</v>
      </c>
      <c r="F1128" s="355"/>
      <c r="G1128" s="262"/>
    </row>
    <row r="1129" spans="1:7" ht="16.5">
      <c r="A1129" s="13">
        <v>11</v>
      </c>
      <c r="B1129" s="8"/>
      <c r="C1129" s="15" t="s">
        <v>750</v>
      </c>
      <c r="D1129" s="13" t="s">
        <v>565</v>
      </c>
      <c r="E1129" s="329">
        <v>2</v>
      </c>
      <c r="F1129" s="355"/>
      <c r="G1129" s="262"/>
    </row>
    <row r="1130" spans="1:7" ht="16.5">
      <c r="A1130" s="13"/>
      <c r="B1130" s="8"/>
      <c r="C1130" s="51" t="s">
        <v>756</v>
      </c>
      <c r="D1130" s="13" t="s">
        <v>565</v>
      </c>
      <c r="E1130" s="329">
        <v>1</v>
      </c>
      <c r="F1130" s="355"/>
      <c r="G1130" s="262"/>
    </row>
    <row r="1131" spans="1:7" ht="16.5">
      <c r="A1131" s="13"/>
      <c r="B1131" s="8"/>
      <c r="C1131" s="51" t="s">
        <v>755</v>
      </c>
      <c r="D1131" s="13" t="s">
        <v>565</v>
      </c>
      <c r="E1131" s="329">
        <v>1</v>
      </c>
      <c r="F1131" s="355"/>
      <c r="G1131" s="262"/>
    </row>
    <row r="1132" spans="1:7" ht="16.5">
      <c r="A1132" s="13">
        <v>12</v>
      </c>
      <c r="B1132" s="8"/>
      <c r="C1132" s="15" t="s">
        <v>751</v>
      </c>
      <c r="D1132" s="13" t="s">
        <v>565</v>
      </c>
      <c r="E1132" s="329">
        <v>4</v>
      </c>
      <c r="F1132" s="355"/>
      <c r="G1132" s="262"/>
    </row>
    <row r="1133" spans="1:7" ht="16.5">
      <c r="A1133" s="13"/>
      <c r="B1133" s="8"/>
      <c r="C1133" s="51" t="s">
        <v>752</v>
      </c>
      <c r="D1133" s="13" t="s">
        <v>565</v>
      </c>
      <c r="E1133" s="329">
        <v>1</v>
      </c>
      <c r="F1133" s="355"/>
      <c r="G1133" s="262"/>
    </row>
    <row r="1134" spans="1:7" ht="16.5">
      <c r="A1134" s="13"/>
      <c r="B1134" s="8"/>
      <c r="C1134" s="51" t="s">
        <v>753</v>
      </c>
      <c r="D1134" s="13" t="s">
        <v>565</v>
      </c>
      <c r="E1134" s="329">
        <v>1</v>
      </c>
      <c r="F1134" s="355"/>
      <c r="G1134" s="262"/>
    </row>
    <row r="1135" spans="1:7" ht="16.5">
      <c r="A1135" s="13"/>
      <c r="B1135" s="8"/>
      <c r="C1135" s="51" t="s">
        <v>754</v>
      </c>
      <c r="D1135" s="13" t="s">
        <v>565</v>
      </c>
      <c r="E1135" s="329">
        <v>1</v>
      </c>
      <c r="F1135" s="355"/>
      <c r="G1135" s="262"/>
    </row>
    <row r="1136" spans="1:7" ht="16.5">
      <c r="A1136" s="13"/>
      <c r="B1136" s="8"/>
      <c r="C1136" s="51" t="s">
        <v>504</v>
      </c>
      <c r="D1136" s="13" t="s">
        <v>565</v>
      </c>
      <c r="E1136" s="329">
        <v>1</v>
      </c>
      <c r="F1136" s="355"/>
      <c r="G1136" s="262"/>
    </row>
    <row r="1137" spans="1:7" ht="25.5">
      <c r="A1137" s="13">
        <v>13</v>
      </c>
      <c r="B1137" s="8"/>
      <c r="C1137" s="15" t="s">
        <v>757</v>
      </c>
      <c r="D1137" s="13" t="s">
        <v>565</v>
      </c>
      <c r="E1137" s="329">
        <v>1</v>
      </c>
      <c r="F1137" s="355"/>
      <c r="G1137" s="262"/>
    </row>
    <row r="1138" spans="1:7" ht="25.5">
      <c r="A1138" s="13">
        <v>14</v>
      </c>
      <c r="B1138" s="8"/>
      <c r="C1138" s="15" t="s">
        <v>758</v>
      </c>
      <c r="D1138" s="13" t="s">
        <v>565</v>
      </c>
      <c r="E1138" s="329">
        <v>1</v>
      </c>
      <c r="F1138" s="355"/>
      <c r="G1138" s="262"/>
    </row>
    <row r="1139" spans="1:7" ht="25.5">
      <c r="A1139" s="13">
        <v>15</v>
      </c>
      <c r="B1139" s="8"/>
      <c r="C1139" s="15" t="s">
        <v>759</v>
      </c>
      <c r="D1139" s="13" t="s">
        <v>567</v>
      </c>
      <c r="E1139" s="329">
        <v>2</v>
      </c>
      <c r="F1139" s="355"/>
      <c r="G1139" s="262"/>
    </row>
    <row r="1140" spans="1:7" ht="16.5">
      <c r="A1140" s="13">
        <v>16</v>
      </c>
      <c r="B1140" s="8"/>
      <c r="C1140" s="15" t="s">
        <v>760</v>
      </c>
      <c r="D1140" s="13" t="s">
        <v>567</v>
      </c>
      <c r="E1140" s="329">
        <v>1</v>
      </c>
      <c r="F1140" s="355"/>
      <c r="G1140" s="262"/>
    </row>
    <row r="1141" spans="1:7" ht="16.5">
      <c r="A1141" s="13"/>
      <c r="B1141" s="8"/>
      <c r="C1141" s="51" t="s">
        <v>761</v>
      </c>
      <c r="D1141" s="13" t="s">
        <v>565</v>
      </c>
      <c r="E1141" s="329">
        <v>4</v>
      </c>
      <c r="F1141" s="355"/>
      <c r="G1141" s="262"/>
    </row>
    <row r="1142" spans="1:7" ht="16.5">
      <c r="A1142" s="13"/>
      <c r="B1142" s="8"/>
      <c r="C1142" s="51" t="s">
        <v>762</v>
      </c>
      <c r="D1142" s="13" t="s">
        <v>565</v>
      </c>
      <c r="E1142" s="329">
        <v>2</v>
      </c>
      <c r="F1142" s="355"/>
      <c r="G1142" s="262"/>
    </row>
    <row r="1143" spans="1:7" ht="16.5">
      <c r="A1143" s="13"/>
      <c r="B1143" s="8"/>
      <c r="C1143" s="51" t="s">
        <v>763</v>
      </c>
      <c r="D1143" s="13" t="s">
        <v>565</v>
      </c>
      <c r="E1143" s="329">
        <v>2</v>
      </c>
      <c r="F1143" s="355"/>
      <c r="G1143" s="262"/>
    </row>
    <row r="1144" spans="1:7" ht="16.5">
      <c r="A1144" s="13"/>
      <c r="B1144" s="8"/>
      <c r="C1144" s="51" t="s">
        <v>505</v>
      </c>
      <c r="D1144" s="13" t="s">
        <v>565</v>
      </c>
      <c r="E1144" s="329">
        <v>2</v>
      </c>
      <c r="F1144" s="355"/>
      <c r="G1144" s="262"/>
    </row>
    <row r="1145" spans="1:7" ht="16.5">
      <c r="A1145" s="13"/>
      <c r="B1145" s="8"/>
      <c r="C1145" s="51" t="s">
        <v>764</v>
      </c>
      <c r="D1145" s="13" t="s">
        <v>564</v>
      </c>
      <c r="E1145" s="329">
        <v>4</v>
      </c>
      <c r="F1145" s="355"/>
      <c r="G1145" s="262"/>
    </row>
    <row r="1146" spans="1:7" ht="16.5">
      <c r="A1146" s="13"/>
      <c r="B1146" s="8"/>
      <c r="C1146" s="51" t="s">
        <v>765</v>
      </c>
      <c r="D1146" s="13" t="s">
        <v>565</v>
      </c>
      <c r="E1146" s="329">
        <v>2</v>
      </c>
      <c r="F1146" s="355"/>
      <c r="G1146" s="262"/>
    </row>
    <row r="1147" spans="1:7" ht="16.5">
      <c r="A1147" s="13"/>
      <c r="B1147" s="8"/>
      <c r="C1147" s="51" t="s">
        <v>766</v>
      </c>
      <c r="D1147" s="13" t="s">
        <v>565</v>
      </c>
      <c r="E1147" s="329">
        <v>4</v>
      </c>
      <c r="F1147" s="355"/>
      <c r="G1147" s="262"/>
    </row>
    <row r="1148" spans="1:7" ht="16.5">
      <c r="A1148" s="13"/>
      <c r="B1148" s="8"/>
      <c r="C1148" s="51" t="s">
        <v>506</v>
      </c>
      <c r="D1148" s="13" t="s">
        <v>565</v>
      </c>
      <c r="E1148" s="329">
        <v>2</v>
      </c>
      <c r="F1148" s="355"/>
      <c r="G1148" s="262"/>
    </row>
    <row r="1149" spans="1:7" ht="16.5">
      <c r="A1149" s="13"/>
      <c r="B1149" s="8"/>
      <c r="C1149" s="56" t="s">
        <v>767</v>
      </c>
      <c r="D1149" s="57" t="s">
        <v>564</v>
      </c>
      <c r="E1149" s="330">
        <v>4</v>
      </c>
      <c r="F1149" s="355"/>
      <c r="G1149" s="262"/>
    </row>
    <row r="1150" spans="1:7" ht="25.5">
      <c r="A1150" s="13"/>
      <c r="B1150" s="8"/>
      <c r="C1150" s="51" t="s">
        <v>768</v>
      </c>
      <c r="D1150" s="13" t="s">
        <v>565</v>
      </c>
      <c r="E1150" s="329">
        <v>1</v>
      </c>
      <c r="F1150" s="355"/>
      <c r="G1150" s="262"/>
    </row>
    <row r="1151" spans="1:7" ht="25.5">
      <c r="A1151" s="13"/>
      <c r="B1151" s="8"/>
      <c r="C1151" s="51" t="s">
        <v>769</v>
      </c>
      <c r="D1151" s="13" t="s">
        <v>565</v>
      </c>
      <c r="E1151" s="329">
        <v>1</v>
      </c>
      <c r="F1151" s="355"/>
      <c r="G1151" s="262"/>
    </row>
    <row r="1152" spans="1:7" ht="25.5">
      <c r="A1152" s="13">
        <v>17</v>
      </c>
      <c r="B1152" s="8"/>
      <c r="C1152" s="59" t="s">
        <v>770</v>
      </c>
      <c r="D1152" s="57" t="s">
        <v>567</v>
      </c>
      <c r="E1152" s="330">
        <v>2</v>
      </c>
      <c r="F1152" s="355"/>
      <c r="G1152" s="262"/>
    </row>
    <row r="1153" spans="1:7" ht="16.5">
      <c r="A1153" s="13">
        <v>18</v>
      </c>
      <c r="B1153" s="8"/>
      <c r="C1153" s="15" t="s">
        <v>771</v>
      </c>
      <c r="D1153" s="13" t="s">
        <v>564</v>
      </c>
      <c r="E1153" s="329">
        <v>103</v>
      </c>
      <c r="F1153" s="355"/>
      <c r="G1153" s="262"/>
    </row>
    <row r="1154" spans="1:7" ht="16.5">
      <c r="A1154" s="13"/>
      <c r="B1154" s="8"/>
      <c r="C1154" s="51" t="s">
        <v>772</v>
      </c>
      <c r="D1154" s="13" t="s">
        <v>564</v>
      </c>
      <c r="E1154" s="329">
        <v>3</v>
      </c>
      <c r="F1154" s="355"/>
      <c r="G1154" s="262"/>
    </row>
    <row r="1155" spans="1:7" ht="16.5">
      <c r="A1155" s="13"/>
      <c r="B1155" s="8"/>
      <c r="C1155" s="51" t="s">
        <v>773</v>
      </c>
      <c r="D1155" s="13" t="s">
        <v>564</v>
      </c>
      <c r="E1155" s="329">
        <v>6</v>
      </c>
      <c r="F1155" s="355"/>
      <c r="G1155" s="262"/>
    </row>
    <row r="1156" spans="1:7" ht="16.5">
      <c r="A1156" s="13"/>
      <c r="B1156" s="8"/>
      <c r="C1156" s="51" t="s">
        <v>774</v>
      </c>
      <c r="D1156" s="13" t="s">
        <v>564</v>
      </c>
      <c r="E1156" s="329">
        <v>32</v>
      </c>
      <c r="F1156" s="355"/>
      <c r="G1156" s="262"/>
    </row>
    <row r="1157" spans="1:7" ht="16.5">
      <c r="A1157" s="13"/>
      <c r="B1157" s="8"/>
      <c r="C1157" s="51" t="s">
        <v>507</v>
      </c>
      <c r="D1157" s="13" t="s">
        <v>564</v>
      </c>
      <c r="E1157" s="329">
        <v>12</v>
      </c>
      <c r="F1157" s="355"/>
      <c r="G1157" s="262"/>
    </row>
    <row r="1158" spans="1:7" ht="16.5">
      <c r="A1158" s="13"/>
      <c r="B1158" s="8"/>
      <c r="C1158" s="51" t="s">
        <v>775</v>
      </c>
      <c r="D1158" s="13" t="s">
        <v>564</v>
      </c>
      <c r="E1158" s="329">
        <v>30</v>
      </c>
      <c r="F1158" s="355"/>
      <c r="G1158" s="262"/>
    </row>
    <row r="1159" spans="1:7" ht="16.5">
      <c r="A1159" s="13"/>
      <c r="B1159" s="8"/>
      <c r="C1159" s="51" t="s">
        <v>776</v>
      </c>
      <c r="D1159" s="13" t="s">
        <v>564</v>
      </c>
      <c r="E1159" s="329">
        <v>20</v>
      </c>
      <c r="F1159" s="355"/>
      <c r="G1159" s="262"/>
    </row>
    <row r="1160" spans="1:7" ht="25.5">
      <c r="A1160" s="13">
        <v>19</v>
      </c>
      <c r="B1160" s="8"/>
      <c r="C1160" s="15" t="s">
        <v>508</v>
      </c>
      <c r="D1160" s="13" t="s">
        <v>564</v>
      </c>
      <c r="E1160" s="329">
        <v>9</v>
      </c>
      <c r="F1160" s="355"/>
      <c r="G1160" s="262"/>
    </row>
    <row r="1161" spans="1:7" ht="16.5">
      <c r="A1161" s="13">
        <v>20</v>
      </c>
      <c r="B1161" s="8"/>
      <c r="C1161" s="15" t="s">
        <v>777</v>
      </c>
      <c r="D1161" s="45" t="s">
        <v>658</v>
      </c>
      <c r="E1161" s="329">
        <v>1</v>
      </c>
      <c r="F1161" s="355"/>
      <c r="G1161" s="262"/>
    </row>
    <row r="1162" spans="1:7" ht="16.5">
      <c r="A1162" s="200">
        <v>18</v>
      </c>
      <c r="B1162" s="35"/>
      <c r="C1162" s="198" t="s">
        <v>603</v>
      </c>
      <c r="D1162" s="277"/>
      <c r="E1162" s="295"/>
      <c r="F1162" s="355"/>
      <c r="G1162" s="262"/>
    </row>
    <row r="1163" spans="1:7" ht="16.5">
      <c r="A1163" s="42">
        <v>1</v>
      </c>
      <c r="B1163" s="10"/>
      <c r="C1163" s="38" t="s">
        <v>605</v>
      </c>
      <c r="D1163" s="13" t="s">
        <v>604</v>
      </c>
      <c r="E1163" s="341">
        <v>50</v>
      </c>
      <c r="F1163" s="355"/>
      <c r="G1163" s="262"/>
    </row>
    <row r="1164" spans="1:7" ht="16.5">
      <c r="A1164" s="42">
        <v>2</v>
      </c>
      <c r="B1164" s="10"/>
      <c r="C1164" s="38" t="s">
        <v>606</v>
      </c>
      <c r="D1164" s="13" t="s">
        <v>604</v>
      </c>
      <c r="E1164" s="341">
        <v>5</v>
      </c>
      <c r="F1164" s="355"/>
      <c r="G1164" s="262"/>
    </row>
    <row r="1165" spans="1:7" ht="16.5">
      <c r="A1165" s="42">
        <v>3</v>
      </c>
      <c r="B1165" s="10"/>
      <c r="C1165" s="38" t="s">
        <v>607</v>
      </c>
      <c r="D1165" s="45" t="s">
        <v>608</v>
      </c>
      <c r="E1165" s="341">
        <v>42</v>
      </c>
      <c r="F1165" s="355"/>
      <c r="G1165" s="262"/>
    </row>
    <row r="1166" spans="1:7" ht="16.5">
      <c r="A1166" s="42">
        <v>4</v>
      </c>
      <c r="B1166" s="10"/>
      <c r="C1166" s="38" t="s">
        <v>609</v>
      </c>
      <c r="D1166" s="44" t="s">
        <v>610</v>
      </c>
      <c r="E1166" s="341">
        <v>150</v>
      </c>
      <c r="F1166" s="355"/>
      <c r="G1166" s="262"/>
    </row>
    <row r="1167" spans="1:7" ht="16.5">
      <c r="A1167" s="42">
        <v>5</v>
      </c>
      <c r="B1167" s="10"/>
      <c r="C1167" s="38" t="s">
        <v>611</v>
      </c>
      <c r="D1167" s="45" t="s">
        <v>608</v>
      </c>
      <c r="E1167" s="341">
        <v>69</v>
      </c>
      <c r="F1167" s="355"/>
      <c r="G1167" s="262"/>
    </row>
    <row r="1168" spans="1:7" ht="16.5">
      <c r="A1168" s="42">
        <v>6</v>
      </c>
      <c r="B1168" s="10"/>
      <c r="C1168" s="38" t="s">
        <v>612</v>
      </c>
      <c r="D1168" s="45" t="s">
        <v>608</v>
      </c>
      <c r="E1168" s="341">
        <v>120</v>
      </c>
      <c r="F1168" s="355"/>
      <c r="G1168" s="262"/>
    </row>
    <row r="1169" spans="1:7" ht="25.5">
      <c r="A1169" s="42">
        <v>7</v>
      </c>
      <c r="B1169" s="10"/>
      <c r="C1169" s="38" t="s">
        <v>613</v>
      </c>
      <c r="D1169" s="13" t="s">
        <v>604</v>
      </c>
      <c r="E1169" s="341">
        <v>37</v>
      </c>
      <c r="F1169" s="355"/>
      <c r="G1169" s="262"/>
    </row>
    <row r="1170" spans="1:7" ht="16.5">
      <c r="A1170" s="42"/>
      <c r="B1170" s="10"/>
      <c r="C1170" s="46" t="s">
        <v>615</v>
      </c>
      <c r="D1170" s="13" t="s">
        <v>604</v>
      </c>
      <c r="E1170" s="341">
        <v>37</v>
      </c>
      <c r="F1170" s="355"/>
      <c r="G1170" s="262"/>
    </row>
    <row r="1171" spans="1:7" ht="16.5">
      <c r="A1171" s="42">
        <v>8</v>
      </c>
      <c r="B1171" s="10"/>
      <c r="C1171" s="38" t="s">
        <v>614</v>
      </c>
      <c r="D1171" s="13" t="s">
        <v>604</v>
      </c>
      <c r="E1171" s="341">
        <v>13.7</v>
      </c>
      <c r="F1171" s="355"/>
      <c r="G1171" s="262"/>
    </row>
    <row r="1172" spans="1:7" ht="16.5">
      <c r="A1172" s="42"/>
      <c r="B1172" s="10"/>
      <c r="C1172" s="46" t="s">
        <v>615</v>
      </c>
      <c r="D1172" s="13" t="s">
        <v>604</v>
      </c>
      <c r="E1172" s="341">
        <v>13.7</v>
      </c>
      <c r="F1172" s="355"/>
      <c r="G1172" s="262"/>
    </row>
    <row r="1173" spans="1:7" ht="16.5">
      <c r="A1173" s="42">
        <v>9</v>
      </c>
      <c r="B1173" s="10"/>
      <c r="C1173" s="38" t="s">
        <v>616</v>
      </c>
      <c r="D1173" s="44" t="s">
        <v>610</v>
      </c>
      <c r="E1173" s="341">
        <v>152</v>
      </c>
      <c r="F1173" s="355"/>
      <c r="G1173" s="262"/>
    </row>
    <row r="1174" spans="1:7" ht="25.5">
      <c r="A1174" s="42">
        <v>10</v>
      </c>
      <c r="B1174" s="10"/>
      <c r="C1174" s="38" t="s">
        <v>617</v>
      </c>
      <c r="D1174" s="44" t="s">
        <v>610</v>
      </c>
      <c r="E1174" s="341">
        <v>150</v>
      </c>
      <c r="F1174" s="355"/>
      <c r="G1174" s="262"/>
    </row>
    <row r="1175" spans="1:7" ht="16.5">
      <c r="A1175" s="42">
        <v>11</v>
      </c>
      <c r="B1175" s="10"/>
      <c r="C1175" s="38" t="s">
        <v>618</v>
      </c>
      <c r="D1175" s="13" t="s">
        <v>565</v>
      </c>
      <c r="E1175" s="341">
        <v>8</v>
      </c>
      <c r="F1175" s="355"/>
      <c r="G1175" s="262"/>
    </row>
    <row r="1176" spans="1:7" ht="25.5">
      <c r="A1176" s="42">
        <v>12</v>
      </c>
      <c r="B1176" s="10"/>
      <c r="C1176" s="38" t="s">
        <v>619</v>
      </c>
      <c r="D1176" s="13" t="s">
        <v>565</v>
      </c>
      <c r="E1176" s="341">
        <v>8</v>
      </c>
      <c r="F1176" s="355"/>
      <c r="G1176" s="262"/>
    </row>
    <row r="1177" spans="1:7" ht="16.5">
      <c r="A1177" s="42">
        <v>13</v>
      </c>
      <c r="B1177" s="10"/>
      <c r="C1177" s="38" t="s">
        <v>620</v>
      </c>
      <c r="D1177" s="13" t="s">
        <v>565</v>
      </c>
      <c r="E1177" s="341">
        <v>4</v>
      </c>
      <c r="F1177" s="355"/>
      <c r="G1177" s="262"/>
    </row>
    <row r="1178" spans="1:7" ht="25.5">
      <c r="A1178" s="42">
        <v>14</v>
      </c>
      <c r="B1178" s="10"/>
      <c r="C1178" s="38" t="s">
        <v>239</v>
      </c>
      <c r="D1178" s="13" t="s">
        <v>565</v>
      </c>
      <c r="E1178" s="341">
        <v>20</v>
      </c>
      <c r="F1178" s="355"/>
      <c r="G1178" s="262"/>
    </row>
    <row r="1179" spans="1:7" ht="25.5">
      <c r="A1179" s="42">
        <v>15</v>
      </c>
      <c r="B1179" s="10"/>
      <c r="C1179" s="38" t="s">
        <v>240</v>
      </c>
      <c r="D1179" s="13" t="s">
        <v>567</v>
      </c>
      <c r="E1179" s="341">
        <v>20</v>
      </c>
      <c r="F1179" s="355"/>
      <c r="G1179" s="262"/>
    </row>
    <row r="1180" spans="1:7" ht="16.5">
      <c r="A1180" s="42">
        <v>16</v>
      </c>
      <c r="B1180" s="10"/>
      <c r="C1180" s="38" t="s">
        <v>621</v>
      </c>
      <c r="D1180" s="45" t="s">
        <v>622</v>
      </c>
      <c r="E1180" s="341">
        <v>20</v>
      </c>
      <c r="F1180" s="355"/>
      <c r="G1180" s="262"/>
    </row>
    <row r="1181" spans="1:7" ht="25.5">
      <c r="A1181" s="42">
        <v>17</v>
      </c>
      <c r="B1181" s="10"/>
      <c r="C1181" s="38" t="s">
        <v>623</v>
      </c>
      <c r="D1181" s="13" t="s">
        <v>604</v>
      </c>
      <c r="E1181" s="341">
        <v>19.6</v>
      </c>
      <c r="F1181" s="355"/>
      <c r="G1181" s="262"/>
    </row>
    <row r="1182" spans="1:7" ht="16.5">
      <c r="A1182" s="42"/>
      <c r="B1182" s="10"/>
      <c r="C1182" s="46" t="s">
        <v>615</v>
      </c>
      <c r="D1182" s="13" t="s">
        <v>604</v>
      </c>
      <c r="E1182" s="341">
        <v>19.6</v>
      </c>
      <c r="F1182" s="355"/>
      <c r="G1182" s="262"/>
    </row>
    <row r="1183" spans="1:7" ht="16.5">
      <c r="A1183" s="42">
        <v>18</v>
      </c>
      <c r="B1183" s="10"/>
      <c r="C1183" s="38" t="s">
        <v>624</v>
      </c>
      <c r="D1183" s="44" t="s">
        <v>610</v>
      </c>
      <c r="E1183" s="341">
        <v>75</v>
      </c>
      <c r="F1183" s="355"/>
      <c r="G1183" s="262"/>
    </row>
    <row r="1184" spans="1:7" ht="16.5">
      <c r="A1184" s="42">
        <v>19</v>
      </c>
      <c r="B1184" s="10"/>
      <c r="C1184" s="38" t="s">
        <v>625</v>
      </c>
      <c r="D1184" s="13" t="s">
        <v>604</v>
      </c>
      <c r="E1184" s="341">
        <v>18.2</v>
      </c>
      <c r="F1184" s="355"/>
      <c r="G1184" s="262"/>
    </row>
    <row r="1185" spans="1:7" ht="16.5">
      <c r="A1185" s="42"/>
      <c r="B1185" s="10"/>
      <c r="C1185" s="46" t="s">
        <v>615</v>
      </c>
      <c r="D1185" s="13" t="s">
        <v>604</v>
      </c>
      <c r="E1185" s="341">
        <v>18.2</v>
      </c>
      <c r="F1185" s="355"/>
      <c r="G1185" s="262"/>
    </row>
    <row r="1186" spans="1:7" ht="16.5">
      <c r="A1186" s="42">
        <v>20</v>
      </c>
      <c r="B1186" s="10"/>
      <c r="C1186" s="38" t="s">
        <v>626</v>
      </c>
      <c r="D1186" s="13" t="s">
        <v>627</v>
      </c>
      <c r="E1186" s="341">
        <v>45.6</v>
      </c>
      <c r="F1186" s="355"/>
      <c r="G1186" s="262"/>
    </row>
    <row r="1187" spans="1:7" ht="16.5">
      <c r="A1187" s="42">
        <v>21</v>
      </c>
      <c r="B1187" s="10"/>
      <c r="C1187" s="38" t="s">
        <v>628</v>
      </c>
      <c r="D1187" s="13" t="s">
        <v>629</v>
      </c>
      <c r="E1187" s="341">
        <v>100</v>
      </c>
      <c r="F1187" s="355"/>
      <c r="G1187" s="262"/>
    </row>
    <row r="1188" spans="1:7" ht="16.5">
      <c r="A1188" s="42"/>
      <c r="B1188" s="10"/>
      <c r="C1188" s="47" t="s">
        <v>660</v>
      </c>
      <c r="D1188" s="20" t="s">
        <v>568</v>
      </c>
      <c r="E1188" s="306">
        <f>0.15*E1187</f>
        <v>15</v>
      </c>
      <c r="F1188" s="355"/>
      <c r="G1188" s="262"/>
    </row>
    <row r="1189" spans="1:7" ht="16.5">
      <c r="A1189" s="42"/>
      <c r="B1189" s="10"/>
      <c r="C1189" s="47" t="s">
        <v>569</v>
      </c>
      <c r="D1189" s="20" t="s">
        <v>570</v>
      </c>
      <c r="E1189" s="306">
        <f>0.04*E1187</f>
        <v>4</v>
      </c>
      <c r="F1189" s="355"/>
      <c r="G1189" s="262"/>
    </row>
    <row r="1190" spans="1:7" ht="25.5">
      <c r="A1190" s="42">
        <v>22</v>
      </c>
      <c r="B1190" s="10"/>
      <c r="C1190" s="38" t="s">
        <v>649</v>
      </c>
      <c r="D1190" s="13" t="s">
        <v>629</v>
      </c>
      <c r="E1190" s="341">
        <v>4</v>
      </c>
      <c r="F1190" s="355"/>
      <c r="G1190" s="262"/>
    </row>
    <row r="1191" spans="1:7" ht="16.5">
      <c r="A1191" s="42"/>
      <c r="B1191" s="10"/>
      <c r="C1191" s="38" t="s">
        <v>650</v>
      </c>
      <c r="D1191" s="13" t="s">
        <v>567</v>
      </c>
      <c r="E1191" s="341">
        <v>1</v>
      </c>
      <c r="F1191" s="355"/>
      <c r="G1191" s="262"/>
    </row>
    <row r="1192" spans="1:7" ht="16.5">
      <c r="A1192" s="42">
        <v>23</v>
      </c>
      <c r="B1192" s="10"/>
      <c r="C1192" s="38" t="s">
        <v>651</v>
      </c>
      <c r="D1192" s="13" t="s">
        <v>565</v>
      </c>
      <c r="E1192" s="341">
        <v>4</v>
      </c>
      <c r="F1192" s="355"/>
      <c r="G1192" s="262"/>
    </row>
    <row r="1193" spans="1:7" ht="16.5">
      <c r="A1193" s="42">
        <v>24</v>
      </c>
      <c r="B1193" s="10"/>
      <c r="C1193" s="38" t="s">
        <v>652</v>
      </c>
      <c r="D1193" s="13" t="s">
        <v>565</v>
      </c>
      <c r="E1193" s="341">
        <v>20</v>
      </c>
      <c r="F1193" s="355"/>
      <c r="G1193" s="262"/>
    </row>
    <row r="1194" spans="1:7" ht="16.5">
      <c r="A1194" s="42">
        <v>25</v>
      </c>
      <c r="B1194" s="10"/>
      <c r="C1194" s="38" t="s">
        <v>653</v>
      </c>
      <c r="D1194" s="13" t="s">
        <v>565</v>
      </c>
      <c r="E1194" s="341">
        <v>4</v>
      </c>
      <c r="F1194" s="355"/>
      <c r="G1194" s="262"/>
    </row>
    <row r="1195" spans="1:7" ht="16.5">
      <c r="A1195" s="42">
        <v>26</v>
      </c>
      <c r="B1195" s="10"/>
      <c r="C1195" s="38" t="s">
        <v>654</v>
      </c>
      <c r="D1195" s="13" t="s">
        <v>564</v>
      </c>
      <c r="E1195" s="341">
        <v>10</v>
      </c>
      <c r="F1195" s="355"/>
      <c r="G1195" s="262"/>
    </row>
    <row r="1196" spans="1:7" ht="16.5">
      <c r="A1196" s="42">
        <v>27</v>
      </c>
      <c r="B1196" s="10"/>
      <c r="C1196" s="38" t="s">
        <v>655</v>
      </c>
      <c r="D1196" s="13" t="s">
        <v>567</v>
      </c>
      <c r="E1196" s="341">
        <v>1</v>
      </c>
      <c r="F1196" s="355"/>
      <c r="G1196" s="262"/>
    </row>
    <row r="1197" spans="1:7" ht="16.5">
      <c r="A1197" s="42">
        <v>28</v>
      </c>
      <c r="B1197" s="10"/>
      <c r="C1197" s="38" t="s">
        <v>656</v>
      </c>
      <c r="D1197" s="13" t="s">
        <v>565</v>
      </c>
      <c r="E1197" s="341">
        <v>1</v>
      </c>
      <c r="F1197" s="355"/>
      <c r="G1197" s="262"/>
    </row>
    <row r="1198" spans="1:7" ht="16.5">
      <c r="A1198" s="42">
        <v>29</v>
      </c>
      <c r="B1198" s="10"/>
      <c r="C1198" s="38" t="s">
        <v>657</v>
      </c>
      <c r="D1198" s="45" t="s">
        <v>658</v>
      </c>
      <c r="E1198" s="341">
        <v>1</v>
      </c>
      <c r="F1198" s="355"/>
      <c r="G1198" s="262"/>
    </row>
    <row r="1199" spans="1:7" ht="16.5">
      <c r="A1199" s="42"/>
      <c r="B1199" s="10"/>
      <c r="C1199" s="38" t="s">
        <v>241</v>
      </c>
      <c r="D1199" s="45" t="s">
        <v>567</v>
      </c>
      <c r="E1199" s="341">
        <v>42</v>
      </c>
      <c r="F1199" s="355"/>
      <c r="G1199" s="262"/>
    </row>
    <row r="1200" spans="1:7" ht="16.5">
      <c r="A1200" s="42"/>
      <c r="B1200" s="10"/>
      <c r="C1200" s="38" t="s">
        <v>242</v>
      </c>
      <c r="D1200" s="45" t="s">
        <v>565</v>
      </c>
      <c r="E1200" s="341">
        <v>42</v>
      </c>
      <c r="F1200" s="355"/>
      <c r="G1200" s="262"/>
    </row>
    <row r="1201" spans="1:7" ht="16.5">
      <c r="A1201" s="42"/>
      <c r="B1201" s="10"/>
      <c r="C1201" s="38" t="s">
        <v>243</v>
      </c>
      <c r="D1201" s="45" t="s">
        <v>565</v>
      </c>
      <c r="E1201" s="341">
        <v>1</v>
      </c>
      <c r="F1201" s="355"/>
      <c r="G1201" s="262"/>
    </row>
    <row r="1202" spans="1:7" ht="16.5">
      <c r="A1202" s="42"/>
      <c r="B1202" s="10"/>
      <c r="C1202" s="38" t="s">
        <v>244</v>
      </c>
      <c r="D1202" s="45" t="s">
        <v>564</v>
      </c>
      <c r="E1202" s="341">
        <v>20</v>
      </c>
      <c r="F1202" s="355"/>
      <c r="G1202" s="262"/>
    </row>
    <row r="1203" spans="1:7" ht="16.5">
      <c r="A1203" s="42"/>
      <c r="B1203" s="10"/>
      <c r="C1203" s="38" t="s">
        <v>245</v>
      </c>
      <c r="D1203" s="45" t="s">
        <v>565</v>
      </c>
      <c r="E1203" s="341">
        <v>2</v>
      </c>
      <c r="F1203" s="355"/>
      <c r="G1203" s="262"/>
    </row>
    <row r="1204" spans="1:7" ht="16.5">
      <c r="A1204" s="42"/>
      <c r="B1204" s="10"/>
      <c r="C1204" s="38" t="s">
        <v>246</v>
      </c>
      <c r="D1204" s="45" t="s">
        <v>565</v>
      </c>
      <c r="E1204" s="341">
        <v>2</v>
      </c>
      <c r="F1204" s="355"/>
      <c r="G1204" s="262"/>
    </row>
    <row r="1205" spans="1:7" ht="16.5">
      <c r="A1205" s="42"/>
      <c r="B1205" s="10"/>
      <c r="C1205" s="38" t="s">
        <v>247</v>
      </c>
      <c r="D1205" s="45" t="s">
        <v>565</v>
      </c>
      <c r="E1205" s="341">
        <v>2</v>
      </c>
      <c r="F1205" s="355"/>
      <c r="G1205" s="262"/>
    </row>
    <row r="1206" spans="1:7" ht="25.5">
      <c r="A1206" s="42">
        <v>30</v>
      </c>
      <c r="B1206" s="10"/>
      <c r="C1206" s="38" t="s">
        <v>659</v>
      </c>
      <c r="D1206" s="45" t="s">
        <v>658</v>
      </c>
      <c r="E1206" s="341">
        <v>1</v>
      </c>
      <c r="F1206" s="355"/>
      <c r="G1206" s="262"/>
    </row>
    <row r="1207" spans="1:7" ht="16.5">
      <c r="A1207" s="200">
        <v>19</v>
      </c>
      <c r="B1207" s="35"/>
      <c r="C1207" s="199" t="s">
        <v>393</v>
      </c>
      <c r="D1207" s="277"/>
      <c r="E1207" s="295"/>
      <c r="F1207" s="355"/>
      <c r="G1207" s="262"/>
    </row>
    <row r="1208" spans="1:7" ht="16.5">
      <c r="A1208" s="181" t="s">
        <v>563</v>
      </c>
      <c r="B1208" s="62"/>
      <c r="C1208" s="185" t="s">
        <v>334</v>
      </c>
      <c r="D1208" s="75"/>
      <c r="E1208" s="302"/>
      <c r="F1208" s="355"/>
      <c r="G1208" s="262"/>
    </row>
    <row r="1209" spans="1:7" ht="16.5">
      <c r="A1209" s="62" t="s">
        <v>335</v>
      </c>
      <c r="B1209" s="62"/>
      <c r="C1209" s="183" t="s">
        <v>336</v>
      </c>
      <c r="D1209" s="75" t="s">
        <v>781</v>
      </c>
      <c r="E1209" s="302">
        <v>5931</v>
      </c>
      <c r="F1209" s="355"/>
      <c r="G1209" s="262"/>
    </row>
    <row r="1210" spans="1:7" ht="16.5">
      <c r="A1210" s="62" t="s">
        <v>380</v>
      </c>
      <c r="B1210" s="62"/>
      <c r="C1210" s="195" t="s">
        <v>388</v>
      </c>
      <c r="D1210" s="75" t="s">
        <v>564</v>
      </c>
      <c r="E1210" s="302">
        <v>1279</v>
      </c>
      <c r="F1210" s="355"/>
      <c r="G1210" s="262"/>
    </row>
    <row r="1211" spans="1:7" ht="25.5">
      <c r="A1211" s="62"/>
      <c r="B1211" s="62"/>
      <c r="C1211" s="191" t="s">
        <v>389</v>
      </c>
      <c r="D1211" s="192" t="s">
        <v>629</v>
      </c>
      <c r="E1211" s="342" t="s">
        <v>391</v>
      </c>
      <c r="F1211" s="355"/>
      <c r="G1211" s="262"/>
    </row>
    <row r="1212" spans="1:7" ht="25.5">
      <c r="A1212" s="62"/>
      <c r="B1212" s="62"/>
      <c r="C1212" s="191" t="s">
        <v>390</v>
      </c>
      <c r="D1212" s="192" t="s">
        <v>629</v>
      </c>
      <c r="E1212" s="342" t="s">
        <v>392</v>
      </c>
      <c r="F1212" s="355"/>
      <c r="G1212" s="262"/>
    </row>
    <row r="1213" spans="1:7" ht="16.5">
      <c r="A1213" s="181" t="s">
        <v>802</v>
      </c>
      <c r="B1213" s="62"/>
      <c r="C1213" s="185" t="s">
        <v>337</v>
      </c>
      <c r="D1213" s="75"/>
      <c r="E1213" s="302"/>
      <c r="F1213" s="355"/>
      <c r="G1213" s="262"/>
    </row>
    <row r="1214" spans="1:7" ht="25.5">
      <c r="A1214" s="62" t="s">
        <v>338</v>
      </c>
      <c r="B1214" s="62"/>
      <c r="C1214" s="183" t="s">
        <v>339</v>
      </c>
      <c r="D1214" s="75" t="s">
        <v>564</v>
      </c>
      <c r="E1214" s="302">
        <v>942</v>
      </c>
      <c r="F1214" s="355"/>
      <c r="G1214" s="262"/>
    </row>
    <row r="1215" spans="1:7" ht="16.5">
      <c r="A1215" s="62"/>
      <c r="B1215" s="62"/>
      <c r="C1215" s="190" t="s">
        <v>383</v>
      </c>
      <c r="D1215" s="75" t="s">
        <v>564</v>
      </c>
      <c r="E1215" s="302">
        <f>E1214</f>
        <v>942</v>
      </c>
      <c r="F1215" s="355"/>
      <c r="G1215" s="262"/>
    </row>
    <row r="1216" spans="1:7" ht="16.5">
      <c r="A1216" s="62"/>
      <c r="B1216" s="62"/>
      <c r="C1216" s="190" t="s">
        <v>382</v>
      </c>
      <c r="D1216" s="75" t="s">
        <v>568</v>
      </c>
      <c r="E1216" s="302">
        <f>0.04*E1214</f>
        <v>37.68</v>
      </c>
      <c r="F1216" s="355"/>
      <c r="G1216" s="262"/>
    </row>
    <row r="1217" spans="1:7" ht="25.5">
      <c r="A1217" s="62" t="s">
        <v>340</v>
      </c>
      <c r="B1217" s="62"/>
      <c r="C1217" s="183" t="s">
        <v>341</v>
      </c>
      <c r="D1217" s="75" t="s">
        <v>564</v>
      </c>
      <c r="E1217" s="302">
        <v>11</v>
      </c>
      <c r="F1217" s="355"/>
      <c r="G1217" s="262"/>
    </row>
    <row r="1218" spans="1:7" ht="16.5">
      <c r="A1218" s="62"/>
      <c r="B1218" s="62"/>
      <c r="C1218" s="190" t="s">
        <v>381</v>
      </c>
      <c r="D1218" s="75" t="s">
        <v>564</v>
      </c>
      <c r="E1218" s="302">
        <f>E1217</f>
        <v>11</v>
      </c>
      <c r="F1218" s="355"/>
      <c r="G1218" s="262"/>
    </row>
    <row r="1219" spans="1:7" ht="16.5">
      <c r="A1219" s="62"/>
      <c r="B1219" s="62"/>
      <c r="C1219" s="190" t="s">
        <v>382</v>
      </c>
      <c r="D1219" s="75" t="s">
        <v>568</v>
      </c>
      <c r="E1219" s="302">
        <f>0.04*E1217</f>
        <v>0.44</v>
      </c>
      <c r="F1219" s="355"/>
      <c r="G1219" s="262"/>
    </row>
    <row r="1220" spans="1:7" ht="16.5">
      <c r="A1220" s="62" t="s">
        <v>372</v>
      </c>
      <c r="B1220" s="62"/>
      <c r="C1220" s="195" t="s">
        <v>384</v>
      </c>
      <c r="D1220" s="196" t="s">
        <v>564</v>
      </c>
      <c r="E1220" s="318">
        <v>640</v>
      </c>
      <c r="F1220" s="355"/>
      <c r="G1220" s="262"/>
    </row>
    <row r="1221" spans="1:7" ht="16.5">
      <c r="A1221" s="62"/>
      <c r="B1221" s="62"/>
      <c r="C1221" s="190" t="s">
        <v>370</v>
      </c>
      <c r="D1221" s="196" t="s">
        <v>564</v>
      </c>
      <c r="E1221" s="318">
        <f>1.04*E1220</f>
        <v>665.6</v>
      </c>
      <c r="F1221" s="355"/>
      <c r="G1221" s="262"/>
    </row>
    <row r="1222" spans="1:7" ht="16.5">
      <c r="A1222" s="62"/>
      <c r="B1222" s="62"/>
      <c r="C1222" s="190" t="s">
        <v>382</v>
      </c>
      <c r="D1222" s="196" t="s">
        <v>568</v>
      </c>
      <c r="E1222" s="310">
        <f>0.05*E1220</f>
        <v>32</v>
      </c>
      <c r="F1222" s="355"/>
      <c r="G1222" s="262"/>
    </row>
    <row r="1223" spans="1:7" ht="25.5">
      <c r="A1223" s="62" t="s">
        <v>373</v>
      </c>
      <c r="B1223" s="62"/>
      <c r="C1223" s="183" t="s">
        <v>371</v>
      </c>
      <c r="D1223" s="75" t="s">
        <v>564</v>
      </c>
      <c r="E1223" s="302">
        <v>6</v>
      </c>
      <c r="F1223" s="355"/>
      <c r="G1223" s="262"/>
    </row>
    <row r="1224" spans="1:7" ht="16.5">
      <c r="A1224" s="62"/>
      <c r="B1224" s="62"/>
      <c r="C1224" s="190" t="s">
        <v>383</v>
      </c>
      <c r="D1224" s="75" t="s">
        <v>564</v>
      </c>
      <c r="E1224" s="302">
        <f>E1223</f>
        <v>6</v>
      </c>
      <c r="F1224" s="355"/>
      <c r="G1224" s="262"/>
    </row>
    <row r="1225" spans="1:7" ht="16.5">
      <c r="A1225" s="62"/>
      <c r="B1225" s="62"/>
      <c r="C1225" s="190" t="s">
        <v>382</v>
      </c>
      <c r="D1225" s="75" t="s">
        <v>568</v>
      </c>
      <c r="E1225" s="302">
        <f>0.04*E1223</f>
        <v>0.24</v>
      </c>
      <c r="F1225" s="355"/>
      <c r="G1225" s="262"/>
    </row>
    <row r="1226" spans="1:7" ht="16.5">
      <c r="A1226" s="182" t="s">
        <v>803</v>
      </c>
      <c r="B1226" s="62"/>
      <c r="C1226" s="185" t="s">
        <v>365</v>
      </c>
      <c r="D1226" s="186" t="s">
        <v>781</v>
      </c>
      <c r="E1226" s="307">
        <v>1148</v>
      </c>
      <c r="F1226" s="355"/>
      <c r="G1226" s="262"/>
    </row>
    <row r="1227" spans="1:7" ht="16.5">
      <c r="A1227" s="62" t="s">
        <v>342</v>
      </c>
      <c r="B1227" s="62"/>
      <c r="C1227" s="183" t="s">
        <v>343</v>
      </c>
      <c r="D1227" s="75" t="s">
        <v>781</v>
      </c>
      <c r="E1227" s="302">
        <f>E1226</f>
        <v>1148</v>
      </c>
      <c r="F1227" s="355"/>
      <c r="G1227" s="262"/>
    </row>
    <row r="1228" spans="1:7" ht="16.5">
      <c r="A1228" s="62" t="s">
        <v>344</v>
      </c>
      <c r="B1228" s="62"/>
      <c r="C1228" s="183" t="s">
        <v>345</v>
      </c>
      <c r="D1228" s="75" t="s">
        <v>781</v>
      </c>
      <c r="E1228" s="302">
        <f>E1226</f>
        <v>1148</v>
      </c>
      <c r="F1228" s="355"/>
      <c r="G1228" s="262"/>
    </row>
    <row r="1229" spans="1:7" ht="16.5">
      <c r="A1229" s="62" t="s">
        <v>346</v>
      </c>
      <c r="B1229" s="62"/>
      <c r="C1229" s="183" t="s">
        <v>366</v>
      </c>
      <c r="D1229" s="75" t="s">
        <v>781</v>
      </c>
      <c r="E1229" s="302">
        <f>E1226</f>
        <v>1148</v>
      </c>
      <c r="F1229" s="355"/>
      <c r="G1229" s="262"/>
    </row>
    <row r="1230" spans="1:7" ht="16.5">
      <c r="A1230" s="62" t="s">
        <v>347</v>
      </c>
      <c r="B1230" s="62"/>
      <c r="C1230" s="183" t="s">
        <v>367</v>
      </c>
      <c r="D1230" s="75" t="s">
        <v>781</v>
      </c>
      <c r="E1230" s="302">
        <f>E1226</f>
        <v>1148</v>
      </c>
      <c r="F1230" s="355"/>
      <c r="G1230" s="262"/>
    </row>
    <row r="1231" spans="1:7" ht="16.5">
      <c r="A1231" s="62" t="s">
        <v>348</v>
      </c>
      <c r="B1231" s="62"/>
      <c r="C1231" s="183" t="s">
        <v>358</v>
      </c>
      <c r="D1231" s="75" t="s">
        <v>781</v>
      </c>
      <c r="E1231" s="302">
        <f>E1226</f>
        <v>1148</v>
      </c>
      <c r="F1231" s="355"/>
      <c r="G1231" s="262"/>
    </row>
    <row r="1232" spans="1:7" ht="16.5">
      <c r="A1232" s="182" t="s">
        <v>804</v>
      </c>
      <c r="B1232" s="62"/>
      <c r="C1232" s="185" t="s">
        <v>385</v>
      </c>
      <c r="D1232" s="186" t="s">
        <v>781</v>
      </c>
      <c r="E1232" s="307">
        <v>687</v>
      </c>
      <c r="F1232" s="355"/>
      <c r="G1232" s="262"/>
    </row>
    <row r="1233" spans="1:7" ht="16.5">
      <c r="A1233" s="182"/>
      <c r="B1233" s="62"/>
      <c r="C1233" s="183" t="s">
        <v>386</v>
      </c>
      <c r="D1233" s="75" t="s">
        <v>781</v>
      </c>
      <c r="E1233" s="302">
        <f>E1232</f>
        <v>687</v>
      </c>
      <c r="F1233" s="355"/>
      <c r="G1233" s="262"/>
    </row>
    <row r="1234" spans="1:7" ht="16.5">
      <c r="A1234" s="182"/>
      <c r="B1234" s="62"/>
      <c r="C1234" s="184" t="s">
        <v>386</v>
      </c>
      <c r="D1234" s="75" t="s">
        <v>781</v>
      </c>
      <c r="E1234" s="302">
        <f>E1233</f>
        <v>687</v>
      </c>
      <c r="F1234" s="355"/>
      <c r="G1234" s="262"/>
    </row>
    <row r="1235" spans="1:7" ht="16.5">
      <c r="A1235" s="182"/>
      <c r="B1235" s="62"/>
      <c r="C1235" s="183" t="s">
        <v>354</v>
      </c>
      <c r="D1235" s="75" t="s">
        <v>568</v>
      </c>
      <c r="E1235" s="302">
        <f>0.3*1.1*E1232</f>
        <v>226.71</v>
      </c>
      <c r="F1235" s="355"/>
      <c r="G1235" s="262"/>
    </row>
    <row r="1236" spans="1:7" ht="16.5">
      <c r="A1236" s="182"/>
      <c r="B1236" s="62"/>
      <c r="C1236" s="183" t="s">
        <v>387</v>
      </c>
      <c r="D1236" s="75" t="s">
        <v>568</v>
      </c>
      <c r="E1236" s="302">
        <f>0.12*1.1*E1232</f>
        <v>90.684</v>
      </c>
      <c r="F1236" s="355"/>
      <c r="G1236" s="262"/>
    </row>
    <row r="1237" spans="1:7" ht="16.5">
      <c r="A1237" s="62"/>
      <c r="B1237" s="62"/>
      <c r="C1237" s="183" t="s">
        <v>368</v>
      </c>
      <c r="D1237" s="75" t="s">
        <v>568</v>
      </c>
      <c r="E1237" s="302">
        <f>0.3*1.1*E1232</f>
        <v>226.71</v>
      </c>
      <c r="F1237" s="355"/>
      <c r="G1237" s="262"/>
    </row>
    <row r="1238" spans="1:7" ht="16.5">
      <c r="A1238" s="182" t="s">
        <v>805</v>
      </c>
      <c r="B1238" s="62"/>
      <c r="C1238" s="185" t="s">
        <v>349</v>
      </c>
      <c r="D1238" s="186" t="s">
        <v>781</v>
      </c>
      <c r="E1238" s="307">
        <v>310</v>
      </c>
      <c r="F1238" s="355"/>
      <c r="G1238" s="262"/>
    </row>
    <row r="1239" spans="1:7" ht="16.5">
      <c r="A1239" s="62" t="s">
        <v>350</v>
      </c>
      <c r="B1239" s="62"/>
      <c r="C1239" s="183" t="s">
        <v>351</v>
      </c>
      <c r="D1239" s="75" t="s">
        <v>781</v>
      </c>
      <c r="E1239" s="302">
        <f>E1238</f>
        <v>310</v>
      </c>
      <c r="F1239" s="355"/>
      <c r="G1239" s="262"/>
    </row>
    <row r="1240" spans="1:7" ht="16.5">
      <c r="A1240" s="62"/>
      <c r="B1240" s="62"/>
      <c r="C1240" s="184" t="s">
        <v>352</v>
      </c>
      <c r="D1240" s="75" t="s">
        <v>781</v>
      </c>
      <c r="E1240" s="302">
        <f>1.04*E1238</f>
        <v>322.40000000000003</v>
      </c>
      <c r="F1240" s="355"/>
      <c r="G1240" s="262"/>
    </row>
    <row r="1241" spans="1:7" ht="16.5">
      <c r="A1241" s="62" t="s">
        <v>353</v>
      </c>
      <c r="B1241" s="62"/>
      <c r="C1241" s="183" t="s">
        <v>354</v>
      </c>
      <c r="D1241" s="75" t="s">
        <v>568</v>
      </c>
      <c r="E1241" s="302">
        <f>0.3*1.1*E1238</f>
        <v>102.30000000000001</v>
      </c>
      <c r="F1241" s="355"/>
      <c r="G1241" s="262"/>
    </row>
    <row r="1242" spans="1:7" ht="16.5">
      <c r="A1242" s="62" t="s">
        <v>355</v>
      </c>
      <c r="B1242" s="62"/>
      <c r="C1242" s="183" t="s">
        <v>356</v>
      </c>
      <c r="D1242" s="75" t="s">
        <v>568</v>
      </c>
      <c r="E1242" s="302">
        <f>0.2*1.1*E1238</f>
        <v>68.2</v>
      </c>
      <c r="F1242" s="355"/>
      <c r="G1242" s="262"/>
    </row>
    <row r="1243" spans="1:7" ht="16.5">
      <c r="A1243" s="62" t="s">
        <v>357</v>
      </c>
      <c r="B1243" s="62"/>
      <c r="C1243" s="183" t="s">
        <v>368</v>
      </c>
      <c r="D1243" s="75" t="s">
        <v>568</v>
      </c>
      <c r="E1243" s="302">
        <f>0.3*1.1*E1238</f>
        <v>102.30000000000001</v>
      </c>
      <c r="F1243" s="355"/>
      <c r="G1243" s="262"/>
    </row>
    <row r="1244" spans="1:7" ht="16.5">
      <c r="A1244" s="182" t="s">
        <v>806</v>
      </c>
      <c r="B1244" s="62"/>
      <c r="C1244" s="185" t="s">
        <v>385</v>
      </c>
      <c r="D1244" s="186" t="s">
        <v>781</v>
      </c>
      <c r="E1244" s="307">
        <v>286</v>
      </c>
      <c r="F1244" s="355"/>
      <c r="G1244" s="262"/>
    </row>
    <row r="1245" spans="1:7" ht="16.5">
      <c r="A1245" s="62" t="s">
        <v>359</v>
      </c>
      <c r="B1245" s="62"/>
      <c r="C1245" s="183" t="s">
        <v>386</v>
      </c>
      <c r="D1245" s="75" t="s">
        <v>781</v>
      </c>
      <c r="E1245" s="302">
        <f>E1244</f>
        <v>286</v>
      </c>
      <c r="F1245" s="355"/>
      <c r="G1245" s="262"/>
    </row>
    <row r="1246" spans="1:7" ht="16.5">
      <c r="A1246" s="62"/>
      <c r="B1246" s="62"/>
      <c r="C1246" s="184" t="s">
        <v>386</v>
      </c>
      <c r="D1246" s="75" t="s">
        <v>781</v>
      </c>
      <c r="E1246" s="302">
        <f>E1245</f>
        <v>286</v>
      </c>
      <c r="F1246" s="355"/>
      <c r="G1246" s="262"/>
    </row>
    <row r="1247" spans="1:7" ht="16.5">
      <c r="A1247" s="62" t="s">
        <v>360</v>
      </c>
      <c r="B1247" s="62"/>
      <c r="C1247" s="183" t="s">
        <v>354</v>
      </c>
      <c r="D1247" s="75" t="s">
        <v>568</v>
      </c>
      <c r="E1247" s="302">
        <f>0.3*1.1*E1244</f>
        <v>94.38000000000001</v>
      </c>
      <c r="F1247" s="355"/>
      <c r="G1247" s="262"/>
    </row>
    <row r="1248" spans="1:7" ht="16.5">
      <c r="A1248" s="62" t="s">
        <v>361</v>
      </c>
      <c r="B1248" s="62"/>
      <c r="C1248" s="183" t="s">
        <v>915</v>
      </c>
      <c r="D1248" s="75" t="s">
        <v>568</v>
      </c>
      <c r="E1248" s="302">
        <f>0.12*1.1*E1244</f>
        <v>37.752</v>
      </c>
      <c r="F1248" s="355"/>
      <c r="G1248" s="262"/>
    </row>
    <row r="1249" spans="1:7" ht="16.5">
      <c r="A1249" s="62" t="s">
        <v>362</v>
      </c>
      <c r="B1249" s="62"/>
      <c r="C1249" s="183" t="s">
        <v>368</v>
      </c>
      <c r="D1249" s="75" t="s">
        <v>568</v>
      </c>
      <c r="E1249" s="302">
        <f>0.3*1.1*E1244</f>
        <v>94.38000000000001</v>
      </c>
      <c r="F1249" s="355"/>
      <c r="G1249" s="262"/>
    </row>
    <row r="1250" spans="1:7" ht="16.5">
      <c r="A1250" s="182" t="s">
        <v>807</v>
      </c>
      <c r="B1250" s="62"/>
      <c r="C1250" s="185" t="s">
        <v>364</v>
      </c>
      <c r="D1250" s="186" t="s">
        <v>781</v>
      </c>
      <c r="E1250" s="307">
        <v>3500</v>
      </c>
      <c r="F1250" s="355"/>
      <c r="G1250" s="262"/>
    </row>
    <row r="1251" spans="1:7" ht="16.5">
      <c r="A1251" s="62" t="s">
        <v>363</v>
      </c>
      <c r="B1251" s="62"/>
      <c r="C1251" s="183" t="s">
        <v>364</v>
      </c>
      <c r="D1251" s="75" t="s">
        <v>781</v>
      </c>
      <c r="E1251" s="302">
        <f>E1250</f>
        <v>3500</v>
      </c>
      <c r="F1251" s="355"/>
      <c r="G1251" s="262"/>
    </row>
    <row r="1252" spans="1:5" ht="16.5">
      <c r="A1252" s="62"/>
      <c r="B1252" s="62"/>
      <c r="C1252" s="184" t="s">
        <v>369</v>
      </c>
      <c r="D1252" s="75" t="s">
        <v>568</v>
      </c>
      <c r="E1252" s="302">
        <f>0.15*E1250</f>
        <v>525</v>
      </c>
    </row>
    <row r="1253" spans="1:8" ht="16.5">
      <c r="A1253" s="62"/>
      <c r="B1253" s="62"/>
      <c r="C1253" s="184" t="s">
        <v>569</v>
      </c>
      <c r="D1253" s="75" t="s">
        <v>570</v>
      </c>
      <c r="E1253" s="302">
        <f>0.04*E1250</f>
        <v>140</v>
      </c>
      <c r="F1253" s="275"/>
      <c r="G1253" s="43"/>
      <c r="H1253" s="43"/>
    </row>
    <row r="1254" spans="1:5" ht="16.5">
      <c r="A1254" s="193">
        <v>7.2</v>
      </c>
      <c r="B1254" s="5"/>
      <c r="C1254" s="183" t="s">
        <v>377</v>
      </c>
      <c r="D1254" s="75" t="s">
        <v>778</v>
      </c>
      <c r="E1254" s="302">
        <v>99</v>
      </c>
    </row>
    <row r="1255" spans="1:5" ht="16.5">
      <c r="A1255" s="193"/>
      <c r="B1255" s="49"/>
      <c r="C1255" s="188" t="s">
        <v>378</v>
      </c>
      <c r="D1255" s="189" t="s">
        <v>778</v>
      </c>
      <c r="E1255" s="340">
        <v>83</v>
      </c>
    </row>
    <row r="1256" spans="1:5" ht="16.5">
      <c r="A1256" s="193"/>
      <c r="B1256" s="49"/>
      <c r="C1256" s="51" t="s">
        <v>379</v>
      </c>
      <c r="D1256" s="189" t="s">
        <v>778</v>
      </c>
      <c r="E1256" s="329">
        <v>16</v>
      </c>
    </row>
    <row r="1257" spans="1:5" ht="16.5">
      <c r="A1257" s="194">
        <v>8</v>
      </c>
      <c r="B1257" s="6"/>
      <c r="C1257" s="187" t="s">
        <v>375</v>
      </c>
      <c r="D1257" s="178"/>
      <c r="E1257" s="343"/>
    </row>
    <row r="1258" spans="1:5" ht="16.5">
      <c r="A1258" s="193">
        <v>8.1</v>
      </c>
      <c r="B1258" s="5"/>
      <c r="C1258" s="183" t="s">
        <v>376</v>
      </c>
      <c r="D1258" s="75" t="s">
        <v>778</v>
      </c>
      <c r="E1258" s="302">
        <v>10</v>
      </c>
    </row>
    <row r="1259" spans="1:5" ht="16.5">
      <c r="A1259" s="193">
        <v>8.2</v>
      </c>
      <c r="B1259" s="5"/>
      <c r="C1259" s="195" t="s">
        <v>394</v>
      </c>
      <c r="D1259" s="197" t="s">
        <v>778</v>
      </c>
      <c r="E1259" s="344">
        <v>5</v>
      </c>
    </row>
    <row r="1260" spans="1:5" ht="16.5">
      <c r="A1260" s="193">
        <v>8.3</v>
      </c>
      <c r="B1260" s="10"/>
      <c r="C1260" s="360" t="s">
        <v>374</v>
      </c>
      <c r="D1260" s="361" t="s">
        <v>778</v>
      </c>
      <c r="E1260" s="362">
        <v>2</v>
      </c>
    </row>
    <row r="1262" spans="1:5" ht="16.5">
      <c r="A1262" s="43"/>
      <c r="B1262" s="202"/>
      <c r="C1262" s="43"/>
      <c r="D1262" s="43"/>
      <c r="E1262" s="43"/>
    </row>
  </sheetData>
  <sheetProtection/>
  <mergeCells count="14">
    <mergeCell ref="A1:G1"/>
    <mergeCell ref="A2:G2"/>
    <mergeCell ref="A3:G3"/>
    <mergeCell ref="A5:E5"/>
    <mergeCell ref="A6:E6"/>
    <mergeCell ref="A9:G9"/>
    <mergeCell ref="A11:D11"/>
    <mergeCell ref="E13:E14"/>
    <mergeCell ref="F13:F14"/>
    <mergeCell ref="G13:G14"/>
    <mergeCell ref="A13:A14"/>
    <mergeCell ref="B13:B14"/>
    <mergeCell ref="C13:C14"/>
    <mergeCell ref="D13:D14"/>
  </mergeCells>
  <conditionalFormatting sqref="C1218:C1219 C1215:C1216 C1221:C1222 C1224:C1225 C1141:C1161 C1067:C1070 C1072:C1073 C1063:C1065 C1123:C1139 C1104:C1121 C1007:C1013 C949:C954 C962 C968:C970 C972 C974:C976 C978:C982 C984:C989 C991:C1002 C1019 C1024:C1026 C1028 C1030:C1034 C1036:C1041 C1043:C1054 C1059:C1061">
    <cfRule type="cellIs" priority="1" dxfId="2" operator="equal" stopIfTrue="1">
      <formula>0</formula>
    </cfRule>
  </conditionalFormatting>
  <conditionalFormatting sqref="E709:E710">
    <cfRule type="cellIs" priority="2" dxfId="2" operator="equal" stopIfTrue="1">
      <formula>0</formula>
    </cfRule>
  </conditionalFormatting>
  <dataValidations count="1">
    <dataValidation type="list" allowBlank="1" showInputMessage="1" showErrorMessage="1" sqref="D1213:D1260 D919 D921:D933 D1038:D1060 D1034:D1036 D1010:D1032 D983:D984 D976:D981 D986:D1008 D935:D974 D1070:D1073 D1063:D1067 D1075:D1076 D1078:D1160 D1190:D1197 D1181:D1187 D1208:D1210 D1163:D1179 D872:D913 D724:D737 D740:D746 D752:D782 D530:D532 D112:D121 D785:D870 D748 D419:D420">
      <formula1>#REF!</formula1>
    </dataValidation>
  </dataValidations>
  <printOptions/>
  <pageMargins left="0.75" right="0.3" top="0.51" bottom="0.38" header="0.41" footer="0.31"/>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Janis Volks</cp:lastModifiedBy>
  <cp:lastPrinted>2013-07-18T12:11:02Z</cp:lastPrinted>
  <dcterms:created xsi:type="dcterms:W3CDTF">2011-05-16T09:43:24Z</dcterms:created>
  <dcterms:modified xsi:type="dcterms:W3CDTF">2013-08-27T05:44:25Z</dcterms:modified>
  <cp:category/>
  <cp:version/>
  <cp:contentType/>
  <cp:contentStatus/>
</cp:coreProperties>
</file>